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2540" activeTab="0"/>
  </bookViews>
  <sheets>
    <sheet name="Stavba" sheetId="1" r:id="rId1"/>
    <sheet name="SO 00 SO 00 KL" sheetId="2" r:id="rId2"/>
    <sheet name="SO 00 SO 00 Rek" sheetId="3" r:id="rId3"/>
    <sheet name="SO 00 SO 00 Pol" sheetId="4" r:id="rId4"/>
    <sheet name="SO 01.1 SO 01.1 KL" sheetId="5" r:id="rId5"/>
    <sheet name="SO 01.1 SO 01.1 Rek" sheetId="6" r:id="rId6"/>
    <sheet name="SO 01.1 SO 01.1 Pol" sheetId="7" r:id="rId7"/>
    <sheet name="SO 01.2 SO 01.2 KL" sheetId="8" r:id="rId8"/>
    <sheet name="SO 01.2 SO 01.2 Rek" sheetId="9" r:id="rId9"/>
    <sheet name="SO 01.2 SO 01.2 Pol" sheetId="10" r:id="rId10"/>
    <sheet name="SO 01.3 SO 01.3 KL" sheetId="11" r:id="rId11"/>
    <sheet name="SO 01.3 SO 01.3 Rek" sheetId="12" r:id="rId12"/>
    <sheet name="SO 01.3 SO 01.3 Pol" sheetId="13" r:id="rId13"/>
    <sheet name="SO 01.4 SO 01.4 KL" sheetId="14" r:id="rId14"/>
    <sheet name="SO 01.4 SO 01.4 Rek" sheetId="15" r:id="rId15"/>
    <sheet name="SO 01.4 SO 01.4 Pol" sheetId="16" r:id="rId16"/>
    <sheet name="SO 02.1 SO 02.1 KL" sheetId="17" r:id="rId17"/>
    <sheet name="SO 02.1 SO 02.1 Rek" sheetId="18" r:id="rId18"/>
    <sheet name="SO 02.1 SO 02.1 Pol" sheetId="19" r:id="rId19"/>
    <sheet name="SO 02.2 SO 02.2 KL" sheetId="20" r:id="rId20"/>
    <sheet name="SO 02.2 SO 02.2 Rek" sheetId="21" r:id="rId21"/>
    <sheet name="SO 02.2 SO 02.2 Pol" sheetId="22" r:id="rId22"/>
  </sheets>
  <definedNames>
    <definedName name="CelkemObjekty" localSheetId="0">'Stavba'!$F$37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00 SO 00 Pol'!$1:$6</definedName>
    <definedName name="_xlnm.Print_Titles" localSheetId="2">'SO 00 SO 00 Rek'!$1:$6</definedName>
    <definedName name="_xlnm.Print_Titles" localSheetId="6">'SO 01.1 SO 01.1 Pol'!$1:$6</definedName>
    <definedName name="_xlnm.Print_Titles" localSheetId="5">'SO 01.1 SO 01.1 Rek'!$1:$6</definedName>
    <definedName name="_xlnm.Print_Titles" localSheetId="9">'SO 01.2 SO 01.2 Pol'!$1:$6</definedName>
    <definedName name="_xlnm.Print_Titles" localSheetId="8">'SO 01.2 SO 01.2 Rek'!$1:$6</definedName>
    <definedName name="_xlnm.Print_Titles" localSheetId="12">'SO 01.3 SO 01.3 Pol'!$1:$6</definedName>
    <definedName name="_xlnm.Print_Titles" localSheetId="11">'SO 01.3 SO 01.3 Rek'!$1:$6</definedName>
    <definedName name="_xlnm.Print_Titles" localSheetId="15">'SO 01.4 SO 01.4 Pol'!$1:$6</definedName>
    <definedName name="_xlnm.Print_Titles" localSheetId="14">'SO 01.4 SO 01.4 Rek'!$1:$6</definedName>
    <definedName name="_xlnm.Print_Titles" localSheetId="18">'SO 02.1 SO 02.1 Pol'!$1:$6</definedName>
    <definedName name="_xlnm.Print_Titles" localSheetId="17">'SO 02.1 SO 02.1 Rek'!$1:$6</definedName>
    <definedName name="_xlnm.Print_Titles" localSheetId="21">'SO 02.2 SO 02.2 Pol'!$1:$6</definedName>
    <definedName name="_xlnm.Print_Titles" localSheetId="20">'SO 02.2 SO 02.2 Rek'!$1:$6</definedName>
    <definedName name="Objednatel" localSheetId="0">'Stavba'!$D$11</definedName>
    <definedName name="Objekt" localSheetId="0">'Stavba'!$B$29</definedName>
    <definedName name="_xlnm.Print_Area" localSheetId="1">'SO 00 SO 00 KL'!$A$1:$G$45</definedName>
    <definedName name="_xlnm.Print_Area" localSheetId="3">'SO 00 SO 00 Pol'!$A$1:$K$18</definedName>
    <definedName name="_xlnm.Print_Area" localSheetId="2">'SO 00 SO 00 Rek'!$A$1:$I$14</definedName>
    <definedName name="_xlnm.Print_Area" localSheetId="4">'SO 01.1 SO 01.1 KL'!$A$1:$G$45</definedName>
    <definedName name="_xlnm.Print_Area" localSheetId="6">'SO 01.1 SO 01.1 Pol'!$A$1:$K$105</definedName>
    <definedName name="_xlnm.Print_Area" localSheetId="5">'SO 01.1 SO 01.1 Rek'!$A$1:$I$19</definedName>
    <definedName name="_xlnm.Print_Area" localSheetId="7">'SO 01.2 SO 01.2 KL'!$A$1:$G$45</definedName>
    <definedName name="_xlnm.Print_Area" localSheetId="9">'SO 01.2 SO 01.2 Pol'!$A$1:$K$77</definedName>
    <definedName name="_xlnm.Print_Area" localSheetId="8">'SO 01.2 SO 01.2 Rek'!$A$1:$I$18</definedName>
    <definedName name="_xlnm.Print_Area" localSheetId="10">'SO 01.3 SO 01.3 KL'!$A$1:$G$45</definedName>
    <definedName name="_xlnm.Print_Area" localSheetId="12">'SO 01.3 SO 01.3 Pol'!$A$1:$K$91</definedName>
    <definedName name="_xlnm.Print_Area" localSheetId="11">'SO 01.3 SO 01.3 Rek'!$A$1:$I$19</definedName>
    <definedName name="_xlnm.Print_Area" localSheetId="13">'SO 01.4 SO 01.4 KL'!$A$1:$G$45</definedName>
    <definedName name="_xlnm.Print_Area" localSheetId="15">'SO 01.4 SO 01.4 Pol'!$A$1:$K$77</definedName>
    <definedName name="_xlnm.Print_Area" localSheetId="14">'SO 01.4 SO 01.4 Rek'!$A$1:$I$18</definedName>
    <definedName name="_xlnm.Print_Area" localSheetId="16">'SO 02.1 SO 02.1 KL'!$A$1:$G$45</definedName>
    <definedName name="_xlnm.Print_Area" localSheetId="18">'SO 02.1 SO 02.1 Pol'!$A$1:$K$121</definedName>
    <definedName name="_xlnm.Print_Area" localSheetId="17">'SO 02.1 SO 02.1 Rek'!$A$1:$I$21</definedName>
    <definedName name="_xlnm.Print_Area" localSheetId="19">'SO 02.2 SO 02.2 KL'!$A$1:$G$45</definedName>
    <definedName name="_xlnm.Print_Area" localSheetId="21">'SO 02.2 SO 02.2 Pol'!$A$1:$K$78</definedName>
    <definedName name="_xlnm.Print_Area" localSheetId="20">'SO 02.2 SO 02.2 Rek'!$A$1:$I$19</definedName>
    <definedName name="_xlnm.Print_Area" localSheetId="0">'Stavba'!$B$1:$J$40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'SO 00 SO 00 Pol'!#REF!</definedName>
    <definedName name="solver_opt" localSheetId="6" hidden="1">'SO 01.1 SO 01.1 Pol'!#REF!</definedName>
    <definedName name="solver_opt" localSheetId="9" hidden="1">'SO 01.2 SO 01.2 Pol'!#REF!</definedName>
    <definedName name="solver_opt" localSheetId="12" hidden="1">'SO 01.3 SO 01.3 Pol'!#REF!</definedName>
    <definedName name="solver_opt" localSheetId="15" hidden="1">'SO 01.4 SO 01.4 Pol'!#REF!</definedName>
    <definedName name="solver_opt" localSheetId="18" hidden="1">'SO 02.1 SO 02.1 Pol'!#REF!</definedName>
    <definedName name="solver_opt" localSheetId="21" hidden="1">'SO 02.2 SO 02.2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'Stavba'!#REF!</definedName>
    <definedName name="StavbaCelkem" localSheetId="0">'Stavba'!$H$37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<sst xmlns="http://schemas.openxmlformats.org/spreadsheetml/2006/main" count="2025" uniqueCount="429">
  <si>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</si>
  <si>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</si>
  <si>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</si>
  <si>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</si>
  <si>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</si>
  <si>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</si>
  <si>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</si>
  <si>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</si>
  <si>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</si>
  <si>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</si>
  <si>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</si>
  <si>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</si>
  <si>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</si>
  <si>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</si>
  <si>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</si>
  <si>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</si>
  <si>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</si>
  <si>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</si>
  <si>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</si>
  <si>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</si>
  <si>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</si>
  <si>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</si>
  <si>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</si>
  <si>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</si>
  <si>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</si>
  <si>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</si>
  <si>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</si>
  <si>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</si>
  <si>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</si>
  <si>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</si>
  <si>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</si>
  <si>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</si>
  <si>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</si>
  <si>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</si>
  <si>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</si>
  <si>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</si>
  <si>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</si>
  <si>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</si>
  <si>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</si>
  <si>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</si>
  <si>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</si>
  <si>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</si>
  <si>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</si>
  <si>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</si>
  <si>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</si>
  <si>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</si>
  <si>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</si>
  <si>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</si>
  <si>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</si>
  <si>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</si>
  <si>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</si>
  <si>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</si>
  <si>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</si>
  <si>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</si>
  <si>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</si>
  <si>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</si>
  <si>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</si>
  <si>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</si>
  <si>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</si>
  <si>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</si>
  <si>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</si>
  <si>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</si>
  <si>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</si>
  <si>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</si>
  <si>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</si>
  <si>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</si>
  <si>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</si>
  <si>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</si>
  <si>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</si>
  <si>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</si>
  <si>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</si>
  <si>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</si>
  <si>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</si>
  <si>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</si>
  <si>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</si>
  <si>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</si>
  <si>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</si>
  <si>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</si>
  <si>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</si>
  <si>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</si>
  <si>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</si>
  <si>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</si>
  <si>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</si>
  <si>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</si>
  <si>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</si>
  <si>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</si>
  <si>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</si>
  <si>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</si>
  <si>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</si>
  <si>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</si>
  <si>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</si>
  <si>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</si>
  <si>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</si>
  <si>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</si>
  <si>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</si>
  <si>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</si>
  <si>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1344 E4a</t>
  </si>
  <si>
    <t>Obec Včelná - kanaliz.a rozšíř.vodov.Čtyři Chalupy</t>
  </si>
  <si>
    <t>1344 E4a Obec Včelná - kanaliz.a rozšíř.vodov.Čtyři Chalupy</t>
  </si>
  <si>
    <t>SO 00</t>
  </si>
  <si>
    <t>Přípravné a související práce</t>
  </si>
  <si>
    <t>SO 00 Přípravné a související práce</t>
  </si>
  <si>
    <t>00</t>
  </si>
  <si>
    <t>00 Přípravné a související práce</t>
  </si>
  <si>
    <t>01</t>
  </si>
  <si>
    <t>Objekty zařízení staveniště vč.napojení na inženýrské sítě</t>
  </si>
  <si>
    <t>kpl</t>
  </si>
  <si>
    <t>02</t>
  </si>
  <si>
    <t xml:space="preserve">Dokumentace pro provádění stavby </t>
  </si>
  <si>
    <t>03</t>
  </si>
  <si>
    <t xml:space="preserve">Dokumentace skutečného provedení stavby </t>
  </si>
  <si>
    <t>04</t>
  </si>
  <si>
    <t xml:space="preserve">Vytyčení stávajících sítí </t>
  </si>
  <si>
    <t>05</t>
  </si>
  <si>
    <t xml:space="preserve">Geodetické vytýčení stavby </t>
  </si>
  <si>
    <t>06</t>
  </si>
  <si>
    <t xml:space="preserve">Geodetické zaměření skutečného stavu </t>
  </si>
  <si>
    <t>07</t>
  </si>
  <si>
    <t xml:space="preserve">Archeologický průzkum </t>
  </si>
  <si>
    <t>08</t>
  </si>
  <si>
    <t xml:space="preserve">Fotodokumentace a videodokumentace stavby </t>
  </si>
  <si>
    <t>09</t>
  </si>
  <si>
    <t xml:space="preserve">Doklady požadované k předání a převzetí díla </t>
  </si>
  <si>
    <t>10</t>
  </si>
  <si>
    <t xml:space="preserve">Doplnění provozního řádu vodovodu a kanalizace </t>
  </si>
  <si>
    <t>SO 01.1</t>
  </si>
  <si>
    <t>Kanalizace splašková</t>
  </si>
  <si>
    <t>SO 01.1 Kanalizace splašková</t>
  </si>
  <si>
    <t>1 Zemní práce</t>
  </si>
  <si>
    <t>119001411R00</t>
  </si>
  <si>
    <t xml:space="preserve">Dočasné zajištění beton.a plast. potrubí do DN 200 </t>
  </si>
  <si>
    <t>m</t>
  </si>
  <si>
    <t>119001421R00</t>
  </si>
  <si>
    <t xml:space="preserve">Dočasné zajištění kabelů - do počtu 3 kabelů </t>
  </si>
  <si>
    <t>Položka se použije i pro zajištění kabelových tratí z volně ložených kabelů.</t>
  </si>
  <si>
    <t>120001101R00</t>
  </si>
  <si>
    <t xml:space="preserve">Příplatek za ztížení vykopávky v blízkosti vedení </t>
  </si>
  <si>
    <t>m3</t>
  </si>
  <si>
    <t>132101212R00</t>
  </si>
  <si>
    <t xml:space="preserve">Hloubení rýh š.do 200 cm hor.2 do 1000 m3,STROJNĚ </t>
  </si>
  <si>
    <t>Hloubení v hornině 2 ... 40%</t>
  </si>
  <si>
    <t>Sb.S2-1 st.0,1075-0,240 PP DN250 dl.132,5m:(0,85+0,1)*3*132,5*0,4</t>
  </si>
  <si>
    <t>132201212R00</t>
  </si>
  <si>
    <t xml:space="preserve">Hloubení rýh š.do 200 cm hor.3 do 1000m3,STROJNĚ </t>
  </si>
  <si>
    <t>Hloubení v hornině 3 ... 50%</t>
  </si>
  <si>
    <t>Sb.S2-1 st.0,1075-0,240 PP DN250 dl.132,5m:(0,85+0,1)*3*132,5*0,5</t>
  </si>
  <si>
    <t>132301212R00</t>
  </si>
  <si>
    <t xml:space="preserve">Hloubení rýh š.do 200 cm hor.4 do 1000 m3, STROJNĚ </t>
  </si>
  <si>
    <t>Hloubení v hornině 4 ... 10%</t>
  </si>
  <si>
    <t>Sb.S2-1 st.0,1075-0,240 PP DN250 dl.132,5m:(0,85+0,1)*3*132,5*0,1</t>
  </si>
  <si>
    <t>151101101R00</t>
  </si>
  <si>
    <t xml:space="preserve">Pažení a rozepření stěn rýh - příložné </t>
  </si>
  <si>
    <t>m2</t>
  </si>
  <si>
    <t>Odstranění pažení a rozepření se oceňuje samostatně.</t>
  </si>
  <si>
    <t>V případě společného výkopu pro dešťovou a splaškovou kanalizaci uvažujeme u každého objektu pouze jednu stranu pažení.</t>
  </si>
  <si>
    <t>Sb.S2-1 st.0,1075-0,240 PP DN250 dl.132,5m:3*132,5*2</t>
  </si>
  <si>
    <t>151101111R00</t>
  </si>
  <si>
    <t xml:space="preserve">Odstranění pažení stěn rýh - příložné </t>
  </si>
  <si>
    <t>161101101R00</t>
  </si>
  <si>
    <t xml:space="preserve">Svislé přemístění výkopku z hor.1-4 </t>
  </si>
  <si>
    <t>Platí pro hloubky výkopu od 1 do 2,5 m. Při hloubce do 1 m se svislé přemístění neoceňuje.</t>
  </si>
  <si>
    <t xml:space="preserve">Tabulka pro určení podílu svislého přemístění výkopku. Číselná hodnota uvedená v tabulce udává procento z celkového objemu výkopávky, pro něž se oceňuje svislé přemístění výkopku. </t>
  </si>
  <si>
    <t>hloubení rýh š. do 200 cm</t>
  </si>
  <si>
    <t>objemu do 100 m3                   100 %</t>
  </si>
  <si>
    <t>objemu nad 100 m3                   50 %</t>
  </si>
  <si>
    <t>162701105R00</t>
  </si>
  <si>
    <t xml:space="preserve">Vodorovné přemístění výkopku z hor.1-4 do 10000 m </t>
  </si>
  <si>
    <t>Přemístění přebytečné zeminy z výkopu na skládku.</t>
  </si>
  <si>
    <t>hloubení:377,625</t>
  </si>
  <si>
    <t>zásyp:-293,2887</t>
  </si>
  <si>
    <t>171201201R00</t>
  </si>
  <si>
    <t xml:space="preserve">Uložení sypaniny na skl.-modelace na výšku přes 2m </t>
  </si>
  <si>
    <t>Uložení přebytečné zeminy na skládce.</t>
  </si>
  <si>
    <t>174101101R00</t>
  </si>
  <si>
    <t xml:space="preserve">Zásyp jam, rýh, šachet se zhutněním </t>
  </si>
  <si>
    <t>Sb.S2-1 st.0,1075-0,240 PP DN250 dl.132,5m:(0,85+0,1)*(3-0,12-0,25-0,3)*132,5</t>
  </si>
  <si>
    <t>175101101RT2</t>
  </si>
  <si>
    <t>Obsyp potrubí bez prohození sypaniny s dodáním štěrkopísku frakce 0 - 22 mm</t>
  </si>
  <si>
    <t>Sb.S2-1 st.0,1075-0,240 PP DN250 dl.132,5m:(0,85+0,1)*(0,25+0,3)*132,5</t>
  </si>
  <si>
    <t>objem potrubí DN250:-Pi*0,125^2*132,5</t>
  </si>
  <si>
    <t>199000002R00</t>
  </si>
  <si>
    <t xml:space="preserve">Poplatek za skládku horniny 1- 4 </t>
  </si>
  <si>
    <t>181300012RAA</t>
  </si>
  <si>
    <t>Rozprostření ornice v rovině tloušťka 20 cm dovoz ornice ze vzdálenosti 500 m, osetí trávou</t>
  </si>
  <si>
    <t>Sb.S2-1 st.0,1075-0,240 PP DN250 dl.132,5m:(0,85+0,1)*132,5</t>
  </si>
  <si>
    <t>001 001</t>
  </si>
  <si>
    <t>Čerpání srážkových ev.podzemních vod vč. pohotovosti čerpací soupravy</t>
  </si>
  <si>
    <t>Po dobu trvání stavby.</t>
  </si>
  <si>
    <t>1 007</t>
  </si>
  <si>
    <t xml:space="preserve">Rozbor materiálů pro uložení na skládku </t>
  </si>
  <si>
    <t>Týká se všech stavebních objektů, započten jen zde.</t>
  </si>
  <si>
    <t>121101101</t>
  </si>
  <si>
    <t xml:space="preserve">Sejmutí ornice s přemístěním do 500 m </t>
  </si>
  <si>
    <t>Sb.S2-1 st.0,1075-0,240 PP DN250 dl.132,5m:(0,85+0,1)*132,5*0,2</t>
  </si>
  <si>
    <t>2</t>
  </si>
  <si>
    <t>Základy a zvláštní zakládání</t>
  </si>
  <si>
    <t>2 Základy a zvláštní zakládání</t>
  </si>
  <si>
    <t>212752112R00</t>
  </si>
  <si>
    <t xml:space="preserve">Trativody z drenážních trubek, lože, DN 100 mm </t>
  </si>
  <si>
    <t xml:space="preserve">Položka obsahuje štěrkopískové lože a obsyp v průměrném celkovém množství do 0,15 m3/m. </t>
  </si>
  <si>
    <t>Sb.S2-1 st.0,1075-0,240 PP DN250 dl.132,5m:132,5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</si>
  <si>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</si>
  <si>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</si>
  <si>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</si>
  <si>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</si>
  <si>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</si>
  <si>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Sb.S2-1 st.0,1075-0,240 PP DN250 dl.132,5m:(0,85+0,1)*0,12*132,5</t>
  </si>
  <si>
    <t>87</t>
  </si>
  <si>
    <t>Potrubí z trub z plastických hmot</t>
  </si>
  <si>
    <t>87 Potrubí z trub z plastických hmot</t>
  </si>
  <si>
    <t>877363121R00</t>
  </si>
  <si>
    <t xml:space="preserve">Montáž tvarovek odboč. z PP gumový kroužek DN 250 </t>
  </si>
  <si>
    <t>kus</t>
  </si>
  <si>
    <t>Položka je určena pro montáž tvarovek odbočných na potrubí z kanalizačních trub z tvrdého PP těsněných gumovým kroužkem v otevřeném výkopu.</t>
  </si>
  <si>
    <t xml:space="preserve">V položce montáže tvarovek nejsou zakalkulovány náklady na dodání tvarovek; tyto náklady se oceňují ve specifikaci. </t>
  </si>
  <si>
    <t>877363123R00</t>
  </si>
  <si>
    <t xml:space="preserve">Montáž tvarovek jednoos. z PP gum.kroužek DN 250 </t>
  </si>
  <si>
    <t>Položka je určena pro montáž tvarovek jednoosých na potrubí z kanalizačních trub z tvrdého PP těsněných gumovým kroužkem v otevřeném výkopu.</t>
  </si>
  <si>
    <t>087 004</t>
  </si>
  <si>
    <t xml:space="preserve">Tvarovka odbočná 45° z PP 250/250, PP/PP </t>
  </si>
  <si>
    <t>Tvarovky odbočné pro domovní přípojky splaškové kanalizace.</t>
  </si>
  <si>
    <t>vč.těsnícího kroužku</t>
  </si>
  <si>
    <t>087 005</t>
  </si>
  <si>
    <t xml:space="preserve">Redukce pro kanalizační potrubí z PP DN250/200 </t>
  </si>
  <si>
    <t>89</t>
  </si>
  <si>
    <t>Ostatní konstrukce na trubním vedení</t>
  </si>
  <si>
    <t>89 Ostatní konstrukce na trubním vedení</t>
  </si>
  <si>
    <t>089 001</t>
  </si>
  <si>
    <t>Šedá výstražná folie DOD+MTŽ</t>
  </si>
  <si>
    <t>089 002</t>
  </si>
  <si>
    <t xml:space="preserve">Revize nového potrubí TV kamerou s videozáznamem </t>
  </si>
  <si>
    <t>089 003</t>
  </si>
  <si>
    <t>Kanalizační šachta revizní prefabrikovaná DN1000 D+M</t>
  </si>
  <si>
    <t>Položka zahrnuje ocenění dodávky a montáže celého kompletu revizní kanalizační šachty z prefabrikovaných dílců, včetně příslušných šachtových vložek, poklopu D400 DN 600 (s kloubem, zámkem a těsněním), podkladní betonové desky z C12/15 tl.100mm a štěrkopískové vrstvy tl.150mm.</t>
  </si>
  <si>
    <t>Šachta vodotěsná, do prefabrikátů výrobcem osazená stupadla s povrchovou úpravou, v přechodové skruži osazeno stupadlo kapsové.</t>
  </si>
  <si>
    <t>089 004</t>
  </si>
  <si>
    <t xml:space="preserve">Napojení na stávající stav </t>
  </si>
  <si>
    <t>Napojení potrubí nových sběračů do stávajících šachet.</t>
  </si>
  <si>
    <t>Položka zahrnuje, očištění stěny šachty, provedení jádrového vývrtu, dodávku a montáž šachtové vložky, vlastní napojení potrubí.</t>
  </si>
  <si>
    <t>99</t>
  </si>
  <si>
    <t>Staveništní přesun hmot</t>
  </si>
  <si>
    <t>99 Staveništní přesun hmot</t>
  </si>
  <si>
    <t>998276201R00</t>
  </si>
  <si>
    <t xml:space="preserve">Přesun hmot, trub.vedení plast. obsypaná kamenivem </t>
  </si>
  <si>
    <t>t</t>
  </si>
  <si>
    <t>SO 01.2</t>
  </si>
  <si>
    <t>Kanalizace splašková - přípojky</t>
  </si>
  <si>
    <t>SO 01.2 Kanalizace splašková - přípojky</t>
  </si>
  <si>
    <t>132101211R00</t>
  </si>
  <si>
    <t xml:space="preserve">Hloubení rýh š.do 200 cm hor.2 do 100 m3,STROJNĚ </t>
  </si>
  <si>
    <t>Hloubení v hornině 2 ... 60%</t>
  </si>
  <si>
    <t>(0,8+0,1)*2*20*0,6</t>
  </si>
  <si>
    <t>132201211R00</t>
  </si>
  <si>
    <t xml:space="preserve">Hloubení rýh š.do 200 cm hor.3 do 100 m3,STROJNĚ </t>
  </si>
  <si>
    <t>Hloubení v hornině 3 ... 40%</t>
  </si>
  <si>
    <t>(0,8+0,1)*2*20*0,4</t>
  </si>
  <si>
    <t xml:space="preserve">Pažení a rozepření stěn rýh - příložné - hl. do 2m </t>
  </si>
  <si>
    <t>2*20*2</t>
  </si>
  <si>
    <t xml:space="preserve">Odstranění pažení stěn rýh - příložné - hl. do 2 m </t>
  </si>
  <si>
    <t xml:space="preserve">Svislé přemístění výkopku z hor.1-4 do 2,5 m </t>
  </si>
  <si>
    <t>(0,8+0,1)*2*20</t>
  </si>
  <si>
    <t>Přemístění přebytečné zeminy z výkopku na skládku.</t>
  </si>
  <si>
    <t>hloubení:36</t>
  </si>
  <si>
    <t>zásyp:-24,84</t>
  </si>
  <si>
    <t>(0,8+0,1)*(2-0,12-0,2-0,3)*20</t>
  </si>
  <si>
    <t>(0,8+0,1)*(0,2+0,3)*20</t>
  </si>
  <si>
    <t>objem potrubí DN200:-Pi*0,1^2*20</t>
  </si>
  <si>
    <t>(0,8+0,1)*20</t>
  </si>
  <si>
    <t>(0,8+0,1)*20*0,2</t>
  </si>
  <si>
    <t>(0,8+0,1)*0,12*20</t>
  </si>
  <si>
    <t>877353123R00</t>
  </si>
  <si>
    <t xml:space="preserve">Montáž tvarovek jednoos. z PP gum.kroužek DN 200 </t>
  </si>
  <si>
    <t>087 001</t>
  </si>
  <si>
    <t>Žebrované kanalizační potrubí z PP 225/200 SN10 DOD+MTŽ</t>
  </si>
  <si>
    <t>Položka zahrnuje dodávku potrubí i montáž.</t>
  </si>
  <si>
    <t>087 002</t>
  </si>
  <si>
    <t>Tvarovka pro kanalizační potrubí z PP DN200 koleno 45°</t>
  </si>
  <si>
    <t>087 003</t>
  </si>
  <si>
    <t>Tvarovka pro kanalizační potrubí z PP DN200 záslepka</t>
  </si>
  <si>
    <t>SO 01.3</t>
  </si>
  <si>
    <t>Kanalizace dešťová</t>
  </si>
  <si>
    <t>SO 01.3 Kanalizace dešťová</t>
  </si>
  <si>
    <t>119001412R00</t>
  </si>
  <si>
    <t xml:space="preserve">Dočasné zajištění beton.a plast.potrubí DN 200-500 </t>
  </si>
  <si>
    <t>Sb.D2 st.0,193-0,325 PP DN300 dl.132,0m:(0,9+0,1)*2,5*132*0,4</t>
  </si>
  <si>
    <t>Sb.D2 st.0,193-0,325 PP DN300 dl.132,0m:(0,9+0,1)*2,5*132*0,5</t>
  </si>
  <si>
    <t>Sb.D2 st.0,193-0,325 PP DN300 dl.132,0m:(0,9+0,1)*2,5*132*0,1</t>
  </si>
  <si>
    <t>Sb.D2 st.0,193-0,325 PP DN300 dl.132,0m:2,5*132*2</t>
  </si>
  <si>
    <t>hloubení:330</t>
  </si>
  <si>
    <t>zásyp:-234,96</t>
  </si>
  <si>
    <t>Sb.D2 st.0,193-0,325 PP DN300 dl.132,0m:(0,9+0,1)*(2,5-0,12-0,3-0,3)*132</t>
  </si>
  <si>
    <t>Sb.D2 st.0,193-0,325 PP DN300 dl.132,0m:(0,9+0,1)*(0,3+0,3)*132</t>
  </si>
  <si>
    <t>objem potrubí DN300:-Pi*0,15^2*132</t>
  </si>
  <si>
    <t>Sb.D2 st.0,193-0,325 PP DN300 dl.132,0m:(0,9+0,1)*132</t>
  </si>
  <si>
    <t>V případě souběhu s kanalizací splaškovou je sejmutí ornice a její opětovné rozprostření oceněno v rámci stavebního objektu SO 01.1.</t>
  </si>
  <si>
    <t>Sb.D2 st.0,193-0,325 PP DN300 dl.132,0m:(0,9+0,1)*132*0,2</t>
  </si>
  <si>
    <t>Sb.D2 st.0,193-0,325 PP DN300 dl.132,0m:(0,9+0,1)*0,12*132</t>
  </si>
  <si>
    <t>877373121R00</t>
  </si>
  <si>
    <t xml:space="preserve">Montáž tvarovek odboč. z PP gumový kroužek DN 300 </t>
  </si>
  <si>
    <t>Položka je určena pro montáž tvarovek odbočných na potrubí z kanalizačních trub z PP těsněných gumovým kroužkem v otevřeném výkopu.</t>
  </si>
  <si>
    <t>Žebrované kanalizační potrubí z PP 335/300 SN10 DOD+MTŽ</t>
  </si>
  <si>
    <t xml:space="preserve">Tvarovka odbočná 45° z PP 300/200, PP/PP </t>
  </si>
  <si>
    <t>089 003.1</t>
  </si>
  <si>
    <t>Kanalizační šachta revizní prefabrikovaná DN1000 DOD+MTŽ</t>
  </si>
  <si>
    <t>Napojení potrubí DN300 do stávající šachty.</t>
  </si>
  <si>
    <t>SO 01.4</t>
  </si>
  <si>
    <t>Kanalizace dešťová - přípojky</t>
  </si>
  <si>
    <t>SO 01.4 Kanalizace dešťová - přípojky</t>
  </si>
  <si>
    <t>(0,8+0,1)*2*26*0,6</t>
  </si>
  <si>
    <t>(0,8+0,1)*2*26*0,4</t>
  </si>
  <si>
    <t>2*26*2</t>
  </si>
  <si>
    <t>(0,8+0,1)*2*26</t>
  </si>
  <si>
    <t>hloubení:46,8</t>
  </si>
  <si>
    <t>zásyp:-32,292</t>
  </si>
  <si>
    <t>(0,8+0,1)*(2-0,12-0,2-0,3)*26</t>
  </si>
  <si>
    <t>(0,8+0,1)*(0,2+0,3)*26</t>
  </si>
  <si>
    <t>objem potrubí DN200:-Pi*0,1^2*26</t>
  </si>
  <si>
    <t>(0,8+0,1)*26</t>
  </si>
  <si>
    <t>(0,8+0,1)*26*0,2</t>
  </si>
  <si>
    <t>(0,8+0,1)*0,12*26</t>
  </si>
  <si>
    <t>SO 02.1</t>
  </si>
  <si>
    <t>Vodovod</t>
  </si>
  <si>
    <t>SO 02.1 Vodovod</t>
  </si>
  <si>
    <t>Řad 1-1 st.0,1995-0,3285 PE DN80:(0,8+0,1)*1,3*129*0,6</t>
  </si>
  <si>
    <t>Řad 1-1 st.0,1995-0,3285 PE DN80:(0,8+0,1)*1,3*129*0,4</t>
  </si>
  <si>
    <t>Řad 1-1 st.0,1995-0,3285 PE DN80:1,3*129*2</t>
  </si>
  <si>
    <t>Řad 1-1 st.0,1995-0,3285 PE DN80:(0,8+0,1)*1,3*129*0,5</t>
  </si>
  <si>
    <t>hloubení:150,93</t>
  </si>
  <si>
    <t>zásyp:-91,719</t>
  </si>
  <si>
    <t>Řad 1-1 st.0,1995-0,3285 PE DN80:(0,8+0,1)*(1,3-0,12-0,39)*129</t>
  </si>
  <si>
    <t>Řad 1-1 st.0,1995-0,3285 PE DN80:(0,8+0,1)*0,39*129</t>
  </si>
  <si>
    <t>Řad 1-1 st.0,1995-0,3285 PE DN80:(0,8+0,1)*129</t>
  </si>
  <si>
    <t>Řad 1-1 st.0,1995-0,3285 PE DN80:(0,8+0,1)*129*0,2</t>
  </si>
  <si>
    <t>Řad 1-1 st.0,1995-0,3285 PE DN80:(0,8+0,1)*0,12*129</t>
  </si>
  <si>
    <t>452313131R00</t>
  </si>
  <si>
    <t xml:space="preserve">Bloky pro potrubí z betonu C12/15 </t>
  </si>
  <si>
    <t>1 opěrný blok ... 0,1m3.</t>
  </si>
  <si>
    <t>0,1*2</t>
  </si>
  <si>
    <t>452353101R00</t>
  </si>
  <si>
    <t xml:space="preserve">Bednění bloků pod potrubí </t>
  </si>
  <si>
    <t>1 opěrný blok ... cca 0,6m2.</t>
  </si>
  <si>
    <t>V položce je zakalkulováno i odbednění a nátěr proti přilnavosti betonu.</t>
  </si>
  <si>
    <t>0,6*2</t>
  </si>
  <si>
    <t>871241121R00</t>
  </si>
  <si>
    <t xml:space="preserve">Montáž potrubí polyetylenového ve výkopu 90 mm </t>
  </si>
  <si>
    <t xml:space="preserve">Položka je určena pro montáž potrubí z tlakových trubek polyetylenových. Volba položky se řídí vnějším průměrem trubky. V položce nejsou zakalkulovány náklady na dodání tvarovek použitých pro napojení potrubí z trub PE na jiný druh potrubí; tvarovky se oceňují ve specifikaci. </t>
  </si>
  <si>
    <t>Řad 1-1 st.0,1995-0,3285 PE DN80:129</t>
  </si>
  <si>
    <t>892241111R00</t>
  </si>
  <si>
    <t xml:space="preserve">Tlaková zkouška vodovodního potrubí DN 80 </t>
  </si>
  <si>
    <t>V položce jsou započteny náklady na přísun, montáž, demontáž a odsun zkoušecího čerpadla, napuštění tlakovou vodou a dodání pitné vody pro tlakovou zkoušku.</t>
  </si>
  <si>
    <t>Zabezpečení konců vodovodního potrubí DN80 při tlakových zkouškách</t>
  </si>
  <si>
    <t>892233111</t>
  </si>
  <si>
    <t>Desinfekce vodovodního potrubí DN 80 vč.5x proplachu</t>
  </si>
  <si>
    <t>V položce jsou zakalkulovány náklady na napuštění a vypuštění vody, dodání vody a desinfekčního prostředku a na bakteriologický rozbor vody.</t>
  </si>
  <si>
    <t>28613415</t>
  </si>
  <si>
    <t>Trubka tlaková PE100 90 x 5,4 mm SDR17, PN10</t>
  </si>
  <si>
    <t>87.1</t>
  </si>
  <si>
    <t>Vodovodní přípojky</t>
  </si>
  <si>
    <t>87.1 Vodovodní přípojky</t>
  </si>
  <si>
    <t>891249111R00</t>
  </si>
  <si>
    <t xml:space="preserve">Montáž navrtávacích pasů DN 80 </t>
  </si>
  <si>
    <t>Položka je určena pro montáž navrtávacích pasů s ventilem Jt 1 MPa na potrubí z trub osinkocementových, litinových, ocelových nebo plastckých hmot.</t>
  </si>
  <si>
    <t>V položce jsou zakalkulovány i náklady na jejich montáž a výkop montážních jamek; na opravu izolace ocelových trubek a na osazení zemních souprav.</t>
  </si>
  <si>
    <t>V položce nejsou zakalkulovány náklady na:</t>
  </si>
  <si>
    <t xml:space="preserve">- dodání navrtávacích pasů a ventilů; tyto armatury se oceňují ve specifikaci; </t>
  </si>
  <si>
    <t>- osazení ventilových poklopů.</t>
  </si>
  <si>
    <t>899401112R00</t>
  </si>
  <si>
    <t xml:space="preserve">Osazení poklopů litinových šoupátkových </t>
  </si>
  <si>
    <t>V položkách osazení poklopů jsou zakalkulovány i náklady na jejich podezdění.  V položkách nejsou zakalkulovány náklady na dodání poklopů; Tyto náklady se oceňují ve specifikaci. Ztratné se nestanoví.</t>
  </si>
  <si>
    <t>087.1 002</t>
  </si>
  <si>
    <t>Navrtávací pas pro potrubí PE 90 - 1 1/4´´ s boč.navrt., s vnitř.záv.nap.</t>
  </si>
  <si>
    <t>Materiál tvárná litina.</t>
  </si>
  <si>
    <t>087.1 004</t>
  </si>
  <si>
    <t xml:space="preserve">Šoupátko pro domovní přípojky DN 1 1/4´´ </t>
  </si>
  <si>
    <t>1vnější závit 2´´ , 1 hrdlo ISO pro připojení potrubí d40, 1 vnitřní závit k montáži navrtávacího přístroje pro navrtávky pod tlakem. Materiál tvárná litina.</t>
  </si>
  <si>
    <t>087.1 005</t>
  </si>
  <si>
    <t xml:space="preserve">Uliční poklop tuhý pro armatury pro dom. přípojky </t>
  </si>
  <si>
    <t>Provedení těžké, materiál šedá litina.</t>
  </si>
  <si>
    <t>087.1 006</t>
  </si>
  <si>
    <t>Univerzální podkladová deska pro uliční poklopy armatur dom. přípojek</t>
  </si>
  <si>
    <t>Materiál recyklovaný plast.</t>
  </si>
  <si>
    <t>087.1 008</t>
  </si>
  <si>
    <t>Zemní souprava teleskopická pro domov. šoupata pro přípojky DN 1 1/4"</t>
  </si>
  <si>
    <t>Pro krytí potrubí 1,3-1,8 m.</t>
  </si>
  <si>
    <t>Výstražná PVC folie - bílá DOD+MTŽ</t>
  </si>
  <si>
    <t>Vytyčovací vodič CY6 dodávka + montáž + zkouška funkčnosti</t>
  </si>
  <si>
    <t>vč.protokolu</t>
  </si>
  <si>
    <t>899713111</t>
  </si>
  <si>
    <t xml:space="preserve">Orientační tabulky na sloupku + skruž </t>
  </si>
  <si>
    <t xml:space="preserve">Napojení na stávající vodovodní řad </t>
  </si>
  <si>
    <t>Položka zahrnuje vyhledání, obnažení, očištění stávajícího potrubí a provedení přepojení.</t>
  </si>
  <si>
    <t>737</t>
  </si>
  <si>
    <t>Tvarovky</t>
  </si>
  <si>
    <t>737 Tvarovky</t>
  </si>
  <si>
    <t>857242121R00</t>
  </si>
  <si>
    <t xml:space="preserve">Montáž tvarovek litin. jednoos.přír. výkop DN 80 </t>
  </si>
  <si>
    <t xml:space="preserve">Položka je určena pro montáž litinových tvarovek na potrubí litinovém tlakovém přírubovém jednoosých v otevřeném výkopu, v otevřeném kanálu nebo v šachtě.  V položce nejsou zakalkulovány náklady na dodávku tvarovek; tyto tvarovky se oceňují ve speciifikaci. </t>
  </si>
  <si>
    <t>737 004</t>
  </si>
  <si>
    <t>Lemový nákružekdlouhé pr d90 + točivá příruba DN80 DOD+MTŽ</t>
  </si>
  <si>
    <t>737 006</t>
  </si>
  <si>
    <t>Přírubový spoj DN80, PN10 sada šroubů + těsnění s kovovou vložkou</t>
  </si>
  <si>
    <t>Pozink, vč.ošetření vazelínou.</t>
  </si>
  <si>
    <t>55260023</t>
  </si>
  <si>
    <t>Příruba zaslepovací Duktus X DN80mm</t>
  </si>
  <si>
    <t>SO 02.2</t>
  </si>
  <si>
    <t>Vodovod - přípojky</t>
  </si>
  <si>
    <t>SO 02.2 Vodovod - přípojky</t>
  </si>
  <si>
    <t>(0,8+0,1)*1,3*17*0,6</t>
  </si>
  <si>
    <t>(0,8+0,1)*1,3*17*0,4</t>
  </si>
  <si>
    <t>1,3*17*2</t>
  </si>
  <si>
    <t>(0,8+0,1)*1,3*17</t>
  </si>
  <si>
    <t>hloubení:19,89</t>
  </si>
  <si>
    <t>zásyp:-13,005</t>
  </si>
  <si>
    <t>(0,8+0,1)*(1,3-0,12-0,33)*17</t>
  </si>
  <si>
    <t>(0,8+0,1)*0,3*17</t>
  </si>
  <si>
    <t>(0,8+0,1)*17</t>
  </si>
  <si>
    <t>(0,8+0,1)*17*0,2</t>
  </si>
  <si>
    <t>(0,8+0,1)*0,12*17</t>
  </si>
  <si>
    <t>871161121R00</t>
  </si>
  <si>
    <t xml:space="preserve">Montáž trubek polyetylenových ve výkopu d 32 mm </t>
  </si>
  <si>
    <t xml:space="preserve">Tlaková zkouška vodovodního potrubí do DN 80 </t>
  </si>
  <si>
    <t>087 013</t>
  </si>
  <si>
    <t>Mosazná ISO spojka DN25 DOD+MTŽ</t>
  </si>
  <si>
    <t>Desinfekce vodovodního potrubí do DN 80 vč.5x proplachu</t>
  </si>
  <si>
    <t>28613431</t>
  </si>
  <si>
    <t>Trubka tlaková PE100 32 x 3,0 mm PN16 náv</t>
  </si>
  <si>
    <t>Slepý rozpočet stavby</t>
  </si>
  <si>
    <t>Žebrované kanalizační potrubí z PP 280/250 SN10 DOD+MTŽ</t>
  </si>
  <si>
    <t>30+143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</si>
</sst>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9" fontId="4" fillId="0" borderId="24" xfId="46" applyNumberFormat="1" applyFont="1" applyBorder="1" applyAlignment="1">
      <alignment horizontal="left"/>
      <protection/>
    </xf>
    <xf numFmtId="4" fontId="2" fillId="0" borderId="14" xfId="46" applyNumberFormat="1" applyFont="1" applyBorder="1">
      <alignment/>
      <protection/>
    </xf>
    <xf numFmtId="0" fontId="16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7" fillId="36" borderId="63" xfId="46" applyNumberFormat="1" applyFont="1" applyFill="1" applyBorder="1" applyAlignment="1">
      <alignment horizontal="right" wrapText="1"/>
      <protection/>
    </xf>
    <xf numFmtId="0" fontId="17" fillId="36" borderId="13" xfId="46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9" fillId="33" borderId="21" xfId="46" applyNumberFormat="1" applyFont="1" applyFill="1" applyBorder="1" applyAlignment="1">
      <alignment horizontal="left"/>
      <protection/>
    </xf>
    <xf numFmtId="0" fontId="19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9" fillId="37" borderId="23" xfId="46" applyFont="1" applyFill="1" applyBorder="1" applyAlignment="1">
      <alignment horizontal="center" vertical="top"/>
      <protection/>
    </xf>
    <xf numFmtId="49" fontId="9" fillId="37" borderId="23" xfId="46" applyNumberFormat="1" applyFont="1" applyFill="1" applyBorder="1" applyAlignment="1">
      <alignment horizontal="left" vertical="top"/>
      <protection/>
    </xf>
    <xf numFmtId="0" fontId="9" fillId="37" borderId="23" xfId="46" applyFont="1" applyFill="1" applyBorder="1" applyAlignment="1">
      <alignment vertical="top" wrapText="1"/>
      <protection/>
    </xf>
    <xf numFmtId="49" fontId="9" fillId="37" borderId="23" xfId="46" applyNumberFormat="1" applyFont="1" applyFill="1" applyBorder="1" applyAlignment="1">
      <alignment horizontal="center" shrinkToFit="1"/>
      <protection/>
    </xf>
    <xf numFmtId="4" fontId="9" fillId="37" borderId="23" xfId="46" applyNumberFormat="1" applyFont="1" applyFill="1" applyBorder="1" applyAlignment="1">
      <alignment horizontal="right"/>
      <protection/>
    </xf>
    <xf numFmtId="4" fontId="9" fillId="37" borderId="23" xfId="46" applyNumberFormat="1" applyFont="1" applyFill="1" applyBorder="1">
      <alignment/>
      <protection/>
    </xf>
    <xf numFmtId="0" fontId="4" fillId="37" borderId="24" xfId="46" applyFont="1" applyFill="1" applyBorder="1" applyAlignment="1">
      <alignment horizontal="center"/>
      <protection/>
    </xf>
    <xf numFmtId="49" fontId="4" fillId="37" borderId="24" xfId="46" applyNumberFormat="1" applyFont="1" applyFill="1" applyBorder="1" applyAlignment="1">
      <alignment horizontal="left"/>
      <protection/>
    </xf>
    <xf numFmtId="4" fontId="9" fillId="38" borderId="23" xfId="46" applyNumberFormat="1" applyFont="1" applyFill="1" applyBorder="1" applyAlignment="1">
      <alignment horizontal="right"/>
      <protection/>
    </xf>
    <xf numFmtId="0" fontId="9" fillId="38" borderId="23" xfId="46" applyFont="1" applyFill="1" applyBorder="1" applyAlignment="1">
      <alignment horizontal="center" vertical="top"/>
      <protection/>
    </xf>
    <xf numFmtId="49" fontId="9" fillId="38" borderId="23" xfId="46" applyNumberFormat="1" applyFont="1" applyFill="1" applyBorder="1" applyAlignment="1">
      <alignment horizontal="left" vertical="top"/>
      <protection/>
    </xf>
    <xf numFmtId="0" fontId="9" fillId="38" borderId="23" xfId="46" applyFont="1" applyFill="1" applyBorder="1" applyAlignment="1">
      <alignment vertical="top" wrapText="1"/>
      <protection/>
    </xf>
    <xf numFmtId="49" fontId="9" fillId="38" borderId="23" xfId="46" applyNumberFormat="1" applyFont="1" applyFill="1" applyBorder="1" applyAlignment="1">
      <alignment horizontal="center" shrinkToFit="1"/>
      <protection/>
    </xf>
    <xf numFmtId="4" fontId="9" fillId="38" borderId="23" xfId="46" applyNumberFormat="1" applyFont="1" applyFill="1" applyBorder="1">
      <alignment/>
      <protection/>
    </xf>
    <xf numFmtId="4" fontId="9" fillId="0" borderId="23" xfId="46" applyNumberFormat="1" applyFont="1" applyFill="1" applyBorder="1" applyAlignment="1">
      <alignment horizontal="right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9" borderId="20" xfId="0" applyNumberFormat="1" applyFont="1" applyFill="1" applyBorder="1" applyAlignment="1">
      <alignment horizontal="right" vertical="center"/>
    </xf>
    <xf numFmtId="3" fontId="7" fillId="39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49" fontId="17" fillId="36" borderId="73" xfId="46" applyNumberFormat="1" applyFont="1" applyFill="1" applyBorder="1" applyAlignment="1">
      <alignment horizontal="left" wrapText="1"/>
      <protection/>
    </xf>
    <xf numFmtId="49" fontId="18" fillId="0" borderId="74" xfId="0" applyNumberFormat="1" applyFont="1" applyBorder="1" applyAlignment="1">
      <alignment horizontal="left" wrapText="1"/>
    </xf>
    <xf numFmtId="0" fontId="14" fillId="36" borderId="13" xfId="46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0" fontId="14" fillId="40" borderId="13" xfId="46" applyNumberFormat="1" applyFont="1" applyFill="1" applyBorder="1" applyAlignment="1">
      <alignment horizontal="left" wrapText="1" indent="1"/>
      <protection/>
    </xf>
    <xf numFmtId="0" fontId="15" fillId="37" borderId="0" xfId="0" applyNumberFormat="1" applyFont="1" applyFill="1" applyAlignment="1">
      <alignment/>
    </xf>
    <xf numFmtId="0" fontId="15" fillId="37" borderId="14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tabSelected="1" view="pageBreakPreview" zoomScale="85" zoomScaleSheetLayoutView="85" zoomScalePageLayoutView="0" workbookViewId="0" topLeftCell="B1">
      <selection activeCell="H37" sqref="H3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426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21" customHeight="1">
      <c r="C5" s="11" t="s">
        <v>2</v>
      </c>
      <c r="D5" s="12" t="s">
        <v>96</v>
      </c>
      <c r="E5" s="13" t="s">
        <v>97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4">
        <f>ROUND(G37,0)</f>
        <v>0</v>
      </c>
      <c r="J19" s="295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6">
        <f>ROUND(I19*D20/100,0)</f>
        <v>0</v>
      </c>
      <c r="J20" s="297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6">
        <f>ROUND(H37,0)</f>
        <v>1047322</v>
      </c>
      <c r="J21" s="297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8">
        <f>ROUND(I21*D21/100,0)</f>
        <v>219938</v>
      </c>
      <c r="J22" s="299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0">
        <f>SUM(I19:I22)</f>
        <v>1267260</v>
      </c>
      <c r="J23" s="301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99</v>
      </c>
      <c r="C30" s="53" t="s">
        <v>100</v>
      </c>
      <c r="D30" s="54"/>
      <c r="E30" s="55"/>
      <c r="F30" s="56">
        <f>G30+H30+I30</f>
        <v>50546.89314761148</v>
      </c>
      <c r="G30" s="57">
        <v>0</v>
      </c>
      <c r="H30" s="58">
        <f>'SO 00 SO 00 KL'!F30</f>
        <v>41774.29185753015</v>
      </c>
      <c r="I30" s="58">
        <f aca="true" t="shared" si="0" ref="I30:I36">(G30*SazbaDPH1)/100+(H30*SazbaDPH2)/100</f>
        <v>8772.601290081331</v>
      </c>
      <c r="J30" s="59">
        <f aca="true" t="shared" si="1" ref="J30:J36">IF(CelkemObjekty=0,"",F30/CelkemObjekty*100)</f>
        <v>3.9886782233647167</v>
      </c>
    </row>
    <row r="31" spans="2:10" ht="12.75">
      <c r="B31" s="60" t="s">
        <v>125</v>
      </c>
      <c r="C31" s="61" t="s">
        <v>126</v>
      </c>
      <c r="D31" s="62"/>
      <c r="E31" s="63"/>
      <c r="F31" s="64">
        <f aca="true" t="shared" si="2" ref="F31:F36">G31+H31+I31</f>
        <v>419257.1071518513</v>
      </c>
      <c r="G31" s="65">
        <v>0</v>
      </c>
      <c r="H31" s="66">
        <f>'SO 01.1 SO 01.1 KL'!F30</f>
        <v>346493.47698500106</v>
      </c>
      <c r="I31" s="66">
        <f t="shared" si="0"/>
        <v>72763.63016685023</v>
      </c>
      <c r="J31" s="59">
        <f t="shared" si="1"/>
        <v>33.08376814384878</v>
      </c>
    </row>
    <row r="32" spans="2:10" ht="12.75">
      <c r="B32" s="60" t="s">
        <v>245</v>
      </c>
      <c r="C32" s="61" t="s">
        <v>246</v>
      </c>
      <c r="D32" s="62"/>
      <c r="E32" s="63"/>
      <c r="F32" s="64">
        <f t="shared" si="2"/>
        <v>49206.90979165489</v>
      </c>
      <c r="G32" s="65">
        <v>0</v>
      </c>
      <c r="H32" s="66">
        <f>'SO 01.2 SO 01.2 KL'!F30</f>
        <v>40666.867596409</v>
      </c>
      <c r="I32" s="66">
        <f t="shared" si="0"/>
        <v>8540.042195245891</v>
      </c>
      <c r="J32" s="59">
        <f t="shared" si="1"/>
        <v>3.8829395300692267</v>
      </c>
    </row>
    <row r="33" spans="2:10" ht="12.75">
      <c r="B33" s="60" t="s">
        <v>279</v>
      </c>
      <c r="C33" s="61" t="s">
        <v>280</v>
      </c>
      <c r="D33" s="62"/>
      <c r="E33" s="63"/>
      <c r="F33" s="64">
        <f t="shared" si="2"/>
        <v>439078.33075974364</v>
      </c>
      <c r="G33" s="65">
        <v>0</v>
      </c>
      <c r="H33" s="66">
        <f>'SO 01.3 SO 01.3 KL'!F30</f>
        <v>362874.6535204493</v>
      </c>
      <c r="I33" s="66">
        <f t="shared" si="0"/>
        <v>76203.67723929435</v>
      </c>
      <c r="J33" s="59">
        <f t="shared" si="1"/>
        <v>34.64786987279903</v>
      </c>
    </row>
    <row r="34" spans="2:10" ht="12.75">
      <c r="B34" s="60" t="s">
        <v>305</v>
      </c>
      <c r="C34" s="61" t="s">
        <v>306</v>
      </c>
      <c r="D34" s="62"/>
      <c r="E34" s="63"/>
      <c r="F34" s="64">
        <f t="shared" si="2"/>
        <v>59710.028457967856</v>
      </c>
      <c r="G34" s="65">
        <v>0</v>
      </c>
      <c r="H34" s="66">
        <f>'SO 01.4 SO 01.4 KL'!F30</f>
        <v>49347.130956998226</v>
      </c>
      <c r="I34" s="66">
        <f t="shared" si="0"/>
        <v>10362.897500969628</v>
      </c>
      <c r="J34" s="59">
        <f t="shared" si="1"/>
        <v>4.711745379310973</v>
      </c>
    </row>
    <row r="35" spans="2:10" ht="12.75">
      <c r="B35" s="60" t="s">
        <v>320</v>
      </c>
      <c r="C35" s="61" t="s">
        <v>321</v>
      </c>
      <c r="D35" s="62"/>
      <c r="E35" s="63"/>
      <c r="F35" s="64">
        <f t="shared" si="2"/>
        <v>218426.44740998745</v>
      </c>
      <c r="G35" s="65">
        <v>0</v>
      </c>
      <c r="H35" s="66">
        <f>'SO 02.1 SO 02.1 KL'!F30</f>
        <v>180517.72513222104</v>
      </c>
      <c r="I35" s="66">
        <f t="shared" si="0"/>
        <v>37908.72227776642</v>
      </c>
      <c r="J35" s="59">
        <f t="shared" si="1"/>
        <v>17.236129857613303</v>
      </c>
    </row>
    <row r="36" spans="2:10" ht="12.75">
      <c r="B36" s="60" t="s">
        <v>404</v>
      </c>
      <c r="C36" s="61" t="s">
        <v>405</v>
      </c>
      <c r="D36" s="62"/>
      <c r="E36" s="63"/>
      <c r="F36" s="64">
        <f t="shared" si="2"/>
        <v>31033.518471426236</v>
      </c>
      <c r="G36" s="65">
        <v>0</v>
      </c>
      <c r="H36" s="66">
        <f>'SO 02.2 SO 02.2 KL'!F30</f>
        <v>25647.53592679854</v>
      </c>
      <c r="I36" s="66">
        <f t="shared" si="0"/>
        <v>5385.982544627694</v>
      </c>
      <c r="J36" s="59">
        <f t="shared" si="1"/>
        <v>2.4488689929939578</v>
      </c>
    </row>
    <row r="37" spans="2:10" ht="17.25" customHeight="1">
      <c r="B37" s="67" t="s">
        <v>19</v>
      </c>
      <c r="C37" s="68"/>
      <c r="D37" s="69"/>
      <c r="E37" s="70"/>
      <c r="F37" s="71">
        <f>SUM(F30:F36)</f>
        <v>1267259.235190243</v>
      </c>
      <c r="G37" s="71">
        <f>SUM(G30:G36)</f>
        <v>0</v>
      </c>
      <c r="H37" s="71">
        <f>SUM(H30:H36)</f>
        <v>1047321.6819754073</v>
      </c>
      <c r="I37" s="71">
        <f>SUM(I30:I36)</f>
        <v>219937.55321483553</v>
      </c>
      <c r="J37" s="72">
        <f>IF(CelkemObjekty=0,"",F37/CelkemObjekty*100)</f>
        <v>100</v>
      </c>
    </row>
    <row r="38" spans="2:11" ht="12.75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9.7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7.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50"/>
  <sheetViews>
    <sheetView showGridLines="0" showZeros="0" view="pageBreakPreview" zoomScale="85" zoomScaleSheetLayoutView="85" zoomScalePageLayoutView="0" workbookViewId="0" topLeftCell="A52">
      <selection activeCell="C81" sqref="C81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01.2 SO 01.2 Rek'!H1</f>
        <v>SO 01.2</v>
      </c>
      <c r="G3" s="220"/>
    </row>
    <row r="4" spans="1:7" ht="13.5" thickBot="1">
      <c r="A4" s="323" t="s">
        <v>69</v>
      </c>
      <c r="B4" s="316"/>
      <c r="C4" s="173" t="s">
        <v>247</v>
      </c>
      <c r="D4" s="221"/>
      <c r="E4" s="324" t="str">
        <f>'SO 01.2 SO 01.2 Rek'!G2</f>
        <v>Kanalizace splašková - přípojky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129</v>
      </c>
      <c r="C8" s="243" t="s">
        <v>130</v>
      </c>
      <c r="D8" s="244" t="s">
        <v>131</v>
      </c>
      <c r="E8" s="245">
        <v>3</v>
      </c>
      <c r="F8" s="245">
        <v>195.13882396933718</v>
      </c>
      <c r="G8" s="246">
        <f>E8*F8</f>
        <v>585.4164719080115</v>
      </c>
      <c r="H8" s="247">
        <v>0.0107</v>
      </c>
      <c r="I8" s="248">
        <f>E8*H8</f>
        <v>0.0321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585.4164719080115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/>
      <c r="D9" s="330"/>
      <c r="E9" s="330"/>
      <c r="F9" s="330"/>
      <c r="G9" s="331"/>
      <c r="I9" s="251"/>
      <c r="K9" s="251"/>
      <c r="L9" s="252"/>
      <c r="O9" s="240">
        <v>3</v>
      </c>
    </row>
    <row r="10" spans="1:80" ht="12.75">
      <c r="A10" s="241">
        <v>2</v>
      </c>
      <c r="B10" s="242" t="s">
        <v>132</v>
      </c>
      <c r="C10" s="243" t="s">
        <v>133</v>
      </c>
      <c r="D10" s="244" t="s">
        <v>131</v>
      </c>
      <c r="E10" s="245">
        <v>3</v>
      </c>
      <c r="F10" s="245">
        <v>195.13882396933718</v>
      </c>
      <c r="G10" s="246">
        <f>E10*F10</f>
        <v>585.4164719080115</v>
      </c>
      <c r="H10" s="247">
        <v>0.02478</v>
      </c>
      <c r="I10" s="248">
        <f>E10*H10</f>
        <v>0.07434</v>
      </c>
      <c r="J10" s="247">
        <v>0</v>
      </c>
      <c r="K10" s="248">
        <f>E10*J10</f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>IF(AZ10=1,G10,0)</f>
        <v>585.4164719080115</v>
      </c>
      <c r="BB10" s="213">
        <f>IF(AZ10=2,G10,0)</f>
        <v>0</v>
      </c>
      <c r="BC10" s="213">
        <f>IF(AZ10=3,G10,0)</f>
        <v>0</v>
      </c>
      <c r="BD10" s="213">
        <f>IF(AZ10=4,G10,0)</f>
        <v>0</v>
      </c>
      <c r="BE10" s="213">
        <f>IF(AZ10=5,G10,0)</f>
        <v>0</v>
      </c>
      <c r="CA10" s="240">
        <v>1</v>
      </c>
      <c r="CB10" s="240">
        <v>1</v>
      </c>
    </row>
    <row r="11" spans="1:15" ht="12.75">
      <c r="A11" s="249"/>
      <c r="B11" s="250"/>
      <c r="C11" s="329" t="s">
        <v>134</v>
      </c>
      <c r="D11" s="330"/>
      <c r="E11" s="330"/>
      <c r="F11" s="330"/>
      <c r="G11" s="331"/>
      <c r="I11" s="251"/>
      <c r="K11" s="251"/>
      <c r="L11" s="252" t="s">
        <v>134</v>
      </c>
      <c r="O11" s="240">
        <v>3</v>
      </c>
    </row>
    <row r="12" spans="1:15" ht="12.75">
      <c r="A12" s="249"/>
      <c r="B12" s="250"/>
      <c r="C12" s="329"/>
      <c r="D12" s="330"/>
      <c r="E12" s="330"/>
      <c r="F12" s="330"/>
      <c r="G12" s="331"/>
      <c r="I12" s="251"/>
      <c r="K12" s="251"/>
      <c r="L12" s="252"/>
      <c r="O12" s="240">
        <v>3</v>
      </c>
    </row>
    <row r="13" spans="1:80" ht="12.75">
      <c r="A13" s="241">
        <v>3</v>
      </c>
      <c r="B13" s="242" t="s">
        <v>135</v>
      </c>
      <c r="C13" s="243" t="s">
        <v>136</v>
      </c>
      <c r="D13" s="244" t="s">
        <v>137</v>
      </c>
      <c r="E13" s="245">
        <v>5</v>
      </c>
      <c r="F13" s="245">
        <v>390.27764793867436</v>
      </c>
      <c r="G13" s="246">
        <f>E13*F13</f>
        <v>1951.3882396933718</v>
      </c>
      <c r="H13" s="247">
        <v>0</v>
      </c>
      <c r="I13" s="248">
        <f>E13*H13</f>
        <v>0</v>
      </c>
      <c r="J13" s="247">
        <v>0</v>
      </c>
      <c r="K13" s="248">
        <f>E13*J13</f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>IF(AZ13=1,G13,0)</f>
        <v>1951.3882396933718</v>
      </c>
      <c r="BB13" s="213">
        <f>IF(AZ13=2,G13,0)</f>
        <v>0</v>
      </c>
      <c r="BC13" s="213">
        <f>IF(AZ13=3,G13,0)</f>
        <v>0</v>
      </c>
      <c r="BD13" s="213">
        <f>IF(AZ13=4,G13,0)</f>
        <v>0</v>
      </c>
      <c r="BE13" s="213">
        <f>IF(AZ13=5,G13,0)</f>
        <v>0</v>
      </c>
      <c r="CA13" s="240">
        <v>1</v>
      </c>
      <c r="CB13" s="240">
        <v>1</v>
      </c>
    </row>
    <row r="14" spans="1:80" ht="12.75">
      <c r="A14" s="241">
        <v>4</v>
      </c>
      <c r="B14" s="242" t="s">
        <v>248</v>
      </c>
      <c r="C14" s="243" t="s">
        <v>249</v>
      </c>
      <c r="D14" s="244" t="s">
        <v>137</v>
      </c>
      <c r="E14" s="245">
        <v>21.6</v>
      </c>
      <c r="F14" s="245">
        <v>243.9235299616715</v>
      </c>
      <c r="G14" s="246">
        <f>E14*F14</f>
        <v>5268.748247172105</v>
      </c>
      <c r="H14" s="247">
        <v>0</v>
      </c>
      <c r="I14" s="248">
        <f>E14*H14</f>
        <v>0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5268.748247172105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250</v>
      </c>
      <c r="D15" s="330"/>
      <c r="E15" s="330"/>
      <c r="F15" s="330"/>
      <c r="G15" s="331"/>
      <c r="I15" s="251"/>
      <c r="K15" s="251"/>
      <c r="L15" s="252" t="s">
        <v>250</v>
      </c>
      <c r="O15" s="240">
        <v>3</v>
      </c>
    </row>
    <row r="16" spans="1:15" ht="12.75">
      <c r="A16" s="249"/>
      <c r="B16" s="253"/>
      <c r="C16" s="327" t="s">
        <v>251</v>
      </c>
      <c r="D16" s="328"/>
      <c r="E16" s="254">
        <v>21.6</v>
      </c>
      <c r="F16" s="255"/>
      <c r="G16" s="256"/>
      <c r="H16" s="257"/>
      <c r="I16" s="251"/>
      <c r="J16" s="258"/>
      <c r="K16" s="251"/>
      <c r="M16" s="252" t="s">
        <v>251</v>
      </c>
      <c r="O16" s="240"/>
    </row>
    <row r="17" spans="1:80" ht="12.75">
      <c r="A17" s="241">
        <v>5</v>
      </c>
      <c r="B17" s="242" t="s">
        <v>252</v>
      </c>
      <c r="C17" s="243" t="s">
        <v>253</v>
      </c>
      <c r="D17" s="244" t="s">
        <v>137</v>
      </c>
      <c r="E17" s="245">
        <v>14.4</v>
      </c>
      <c r="F17" s="245">
        <v>243.9235299616715</v>
      </c>
      <c r="G17" s="246">
        <f>E17*F17</f>
        <v>3512.4988314480697</v>
      </c>
      <c r="H17" s="247">
        <v>0</v>
      </c>
      <c r="I17" s="248">
        <f>E17*H17</f>
        <v>0</v>
      </c>
      <c r="J17" s="247">
        <v>0</v>
      </c>
      <c r="K17" s="248">
        <f>E17*J17</f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>IF(AZ17=1,G17,0)</f>
        <v>3512.4988314480697</v>
      </c>
      <c r="BB17" s="213">
        <f>IF(AZ17=2,G17,0)</f>
        <v>0</v>
      </c>
      <c r="BC17" s="213">
        <f>IF(AZ17=3,G17,0)</f>
        <v>0</v>
      </c>
      <c r="BD17" s="213">
        <f>IF(AZ17=4,G17,0)</f>
        <v>0</v>
      </c>
      <c r="BE17" s="213">
        <f>IF(AZ17=5,G17,0)</f>
        <v>0</v>
      </c>
      <c r="CA17" s="240">
        <v>1</v>
      </c>
      <c r="CB17" s="240">
        <v>1</v>
      </c>
    </row>
    <row r="18" spans="1:15" ht="12.75">
      <c r="A18" s="249"/>
      <c r="B18" s="250"/>
      <c r="C18" s="329" t="s">
        <v>254</v>
      </c>
      <c r="D18" s="330"/>
      <c r="E18" s="330"/>
      <c r="F18" s="330"/>
      <c r="G18" s="331"/>
      <c r="I18" s="251"/>
      <c r="K18" s="251"/>
      <c r="L18" s="252" t="s">
        <v>254</v>
      </c>
      <c r="O18" s="240">
        <v>3</v>
      </c>
    </row>
    <row r="19" spans="1:15" ht="12.75">
      <c r="A19" s="249"/>
      <c r="B19" s="253"/>
      <c r="C19" s="327" t="s">
        <v>255</v>
      </c>
      <c r="D19" s="328"/>
      <c r="E19" s="254">
        <v>14.4</v>
      </c>
      <c r="F19" s="255"/>
      <c r="G19" s="256"/>
      <c r="H19" s="257"/>
      <c r="I19" s="251"/>
      <c r="J19" s="258"/>
      <c r="K19" s="251"/>
      <c r="M19" s="252" t="s">
        <v>255</v>
      </c>
      <c r="O19" s="240"/>
    </row>
    <row r="20" spans="1:80" ht="12.75">
      <c r="A20" s="241">
        <v>6</v>
      </c>
      <c r="B20" s="242" t="s">
        <v>150</v>
      </c>
      <c r="C20" s="243" t="s">
        <v>256</v>
      </c>
      <c r="D20" s="244" t="s">
        <v>152</v>
      </c>
      <c r="E20" s="245">
        <v>80</v>
      </c>
      <c r="F20" s="245">
        <v>9.75694119846686</v>
      </c>
      <c r="G20" s="246">
        <f>E20*F20</f>
        <v>780.5552958773488</v>
      </c>
      <c r="H20" s="247">
        <v>0.00099</v>
      </c>
      <c r="I20" s="248">
        <f>E20*H20</f>
        <v>0.07919999999999999</v>
      </c>
      <c r="J20" s="247">
        <v>0</v>
      </c>
      <c r="K20" s="248">
        <f>E20*J20</f>
        <v>0</v>
      </c>
      <c r="O20" s="240">
        <v>2</v>
      </c>
      <c r="AA20" s="213">
        <v>1</v>
      </c>
      <c r="AB20" s="213">
        <v>1</v>
      </c>
      <c r="AC20" s="213">
        <v>1</v>
      </c>
      <c r="AZ20" s="213">
        <v>1</v>
      </c>
      <c r="BA20" s="213">
        <f>IF(AZ20=1,G20,0)</f>
        <v>780.5552958773488</v>
      </c>
      <c r="BB20" s="213">
        <f>IF(AZ20=2,G20,0)</f>
        <v>0</v>
      </c>
      <c r="BC20" s="213">
        <f>IF(AZ20=3,G20,0)</f>
        <v>0</v>
      </c>
      <c r="BD20" s="213">
        <f>IF(AZ20=4,G20,0)</f>
        <v>0</v>
      </c>
      <c r="BE20" s="213">
        <f>IF(AZ20=5,G20,0)</f>
        <v>0</v>
      </c>
      <c r="CA20" s="240">
        <v>1</v>
      </c>
      <c r="CB20" s="240">
        <v>1</v>
      </c>
    </row>
    <row r="21" spans="1:15" ht="12.75">
      <c r="A21" s="249"/>
      <c r="B21" s="250"/>
      <c r="C21" s="329" t="s">
        <v>153</v>
      </c>
      <c r="D21" s="330"/>
      <c r="E21" s="330"/>
      <c r="F21" s="330"/>
      <c r="G21" s="331"/>
      <c r="I21" s="251"/>
      <c r="K21" s="251"/>
      <c r="L21" s="252" t="s">
        <v>153</v>
      </c>
      <c r="O21" s="240">
        <v>3</v>
      </c>
    </row>
    <row r="22" spans="1:15" ht="22.5">
      <c r="A22" s="249"/>
      <c r="B22" s="250"/>
      <c r="C22" s="329" t="s">
        <v>154</v>
      </c>
      <c r="D22" s="330"/>
      <c r="E22" s="330"/>
      <c r="F22" s="330"/>
      <c r="G22" s="331"/>
      <c r="I22" s="251"/>
      <c r="K22" s="251"/>
      <c r="L22" s="252" t="s">
        <v>154</v>
      </c>
      <c r="O22" s="240">
        <v>3</v>
      </c>
    </row>
    <row r="23" spans="1:15" ht="12.75">
      <c r="A23" s="249"/>
      <c r="B23" s="250"/>
      <c r="C23" s="329"/>
      <c r="D23" s="330"/>
      <c r="E23" s="330"/>
      <c r="F23" s="330"/>
      <c r="G23" s="331"/>
      <c r="I23" s="251"/>
      <c r="K23" s="251"/>
      <c r="L23" s="252"/>
      <c r="O23" s="240">
        <v>3</v>
      </c>
    </row>
    <row r="24" spans="1:15" ht="12.75">
      <c r="A24" s="249"/>
      <c r="B24" s="253"/>
      <c r="C24" s="327" t="s">
        <v>257</v>
      </c>
      <c r="D24" s="328"/>
      <c r="E24" s="254">
        <v>80</v>
      </c>
      <c r="F24" s="255"/>
      <c r="G24" s="256"/>
      <c r="H24" s="257"/>
      <c r="I24" s="251"/>
      <c r="J24" s="258"/>
      <c r="K24" s="251"/>
      <c r="M24" s="252" t="s">
        <v>257</v>
      </c>
      <c r="O24" s="240"/>
    </row>
    <row r="25" spans="1:80" ht="12.75">
      <c r="A25" s="241">
        <v>7</v>
      </c>
      <c r="B25" s="242" t="s">
        <v>156</v>
      </c>
      <c r="C25" s="243" t="s">
        <v>258</v>
      </c>
      <c r="D25" s="244" t="s">
        <v>152</v>
      </c>
      <c r="E25" s="245">
        <v>80</v>
      </c>
      <c r="F25" s="245">
        <v>4.87847059923343</v>
      </c>
      <c r="G25" s="246">
        <f>E25*F25</f>
        <v>390.2776479386744</v>
      </c>
      <c r="H25" s="247">
        <v>0</v>
      </c>
      <c r="I25" s="248">
        <f>E25*H25</f>
        <v>0</v>
      </c>
      <c r="J25" s="247">
        <v>0</v>
      </c>
      <c r="K25" s="248">
        <f>E25*J25</f>
        <v>0</v>
      </c>
      <c r="O25" s="240">
        <v>2</v>
      </c>
      <c r="AA25" s="213">
        <v>1</v>
      </c>
      <c r="AB25" s="213">
        <v>1</v>
      </c>
      <c r="AC25" s="213">
        <v>1</v>
      </c>
      <c r="AZ25" s="213">
        <v>1</v>
      </c>
      <c r="BA25" s="213">
        <f>IF(AZ25=1,G25,0)</f>
        <v>390.2776479386744</v>
      </c>
      <c r="BB25" s="213">
        <f>IF(AZ25=2,G25,0)</f>
        <v>0</v>
      </c>
      <c r="BC25" s="213">
        <f>IF(AZ25=3,G25,0)</f>
        <v>0</v>
      </c>
      <c r="BD25" s="213">
        <f>IF(AZ25=4,G25,0)</f>
        <v>0</v>
      </c>
      <c r="BE25" s="213">
        <f>IF(AZ25=5,G25,0)</f>
        <v>0</v>
      </c>
      <c r="CA25" s="240">
        <v>1</v>
      </c>
      <c r="CB25" s="240">
        <v>1</v>
      </c>
    </row>
    <row r="26" spans="1:15" ht="12.75">
      <c r="A26" s="249"/>
      <c r="B26" s="253"/>
      <c r="C26" s="327" t="s">
        <v>257</v>
      </c>
      <c r="D26" s="328"/>
      <c r="E26" s="254">
        <v>80</v>
      </c>
      <c r="F26" s="255"/>
      <c r="G26" s="256"/>
      <c r="H26" s="257"/>
      <c r="I26" s="251"/>
      <c r="J26" s="258"/>
      <c r="K26" s="251"/>
      <c r="M26" s="252" t="s">
        <v>257</v>
      </c>
      <c r="O26" s="240"/>
    </row>
    <row r="27" spans="1:80" ht="12.75">
      <c r="A27" s="241">
        <v>8</v>
      </c>
      <c r="B27" s="242" t="s">
        <v>158</v>
      </c>
      <c r="C27" s="243" t="s">
        <v>259</v>
      </c>
      <c r="D27" s="244" t="s">
        <v>137</v>
      </c>
      <c r="E27" s="245">
        <v>36</v>
      </c>
      <c r="F27" s="245">
        <v>48.784705992334295</v>
      </c>
      <c r="G27" s="246">
        <f>E27*F27</f>
        <v>1756.2494157240346</v>
      </c>
      <c r="H27" s="247">
        <v>0</v>
      </c>
      <c r="I27" s="248">
        <f>E27*H27</f>
        <v>0</v>
      </c>
      <c r="J27" s="247">
        <v>0</v>
      </c>
      <c r="K27" s="248">
        <f>E27*J27</f>
        <v>0</v>
      </c>
      <c r="O27" s="240">
        <v>2</v>
      </c>
      <c r="AA27" s="213">
        <v>1</v>
      </c>
      <c r="AB27" s="213">
        <v>1</v>
      </c>
      <c r="AC27" s="213">
        <v>1</v>
      </c>
      <c r="AZ27" s="213">
        <v>1</v>
      </c>
      <c r="BA27" s="213">
        <f>IF(AZ27=1,G27,0)</f>
        <v>1756.2494157240346</v>
      </c>
      <c r="BB27" s="213">
        <f>IF(AZ27=2,G27,0)</f>
        <v>0</v>
      </c>
      <c r="BC27" s="213">
        <f>IF(AZ27=3,G27,0)</f>
        <v>0</v>
      </c>
      <c r="BD27" s="213">
        <f>IF(AZ27=4,G27,0)</f>
        <v>0</v>
      </c>
      <c r="BE27" s="213">
        <f>IF(AZ27=5,G27,0)</f>
        <v>0</v>
      </c>
      <c r="CA27" s="240">
        <v>1</v>
      </c>
      <c r="CB27" s="240">
        <v>1</v>
      </c>
    </row>
    <row r="28" spans="1:15" ht="12.75">
      <c r="A28" s="249"/>
      <c r="B28" s="250"/>
      <c r="C28" s="329" t="s">
        <v>160</v>
      </c>
      <c r="D28" s="330"/>
      <c r="E28" s="330"/>
      <c r="F28" s="330"/>
      <c r="G28" s="331"/>
      <c r="I28" s="251"/>
      <c r="K28" s="251"/>
      <c r="L28" s="252" t="s">
        <v>160</v>
      </c>
      <c r="O28" s="240">
        <v>3</v>
      </c>
    </row>
    <row r="29" spans="1:15" ht="22.5">
      <c r="A29" s="249"/>
      <c r="B29" s="250"/>
      <c r="C29" s="329" t="s">
        <v>161</v>
      </c>
      <c r="D29" s="330"/>
      <c r="E29" s="330"/>
      <c r="F29" s="330"/>
      <c r="G29" s="331"/>
      <c r="I29" s="251"/>
      <c r="K29" s="251"/>
      <c r="L29" s="252" t="s">
        <v>161</v>
      </c>
      <c r="O29" s="240">
        <v>3</v>
      </c>
    </row>
    <row r="30" spans="1:15" ht="12.75">
      <c r="A30" s="249"/>
      <c r="B30" s="250"/>
      <c r="C30" s="329" t="s">
        <v>162</v>
      </c>
      <c r="D30" s="330"/>
      <c r="E30" s="330"/>
      <c r="F30" s="330"/>
      <c r="G30" s="331"/>
      <c r="I30" s="251"/>
      <c r="K30" s="251"/>
      <c r="L30" s="252" t="s">
        <v>162</v>
      </c>
      <c r="O30" s="240">
        <v>3</v>
      </c>
    </row>
    <row r="31" spans="1:15" ht="12.75">
      <c r="A31" s="249"/>
      <c r="B31" s="250"/>
      <c r="C31" s="329" t="s">
        <v>163</v>
      </c>
      <c r="D31" s="330"/>
      <c r="E31" s="330"/>
      <c r="F31" s="330"/>
      <c r="G31" s="331"/>
      <c r="I31" s="251"/>
      <c r="K31" s="251"/>
      <c r="L31" s="252" t="s">
        <v>163</v>
      </c>
      <c r="O31" s="240">
        <v>3</v>
      </c>
    </row>
    <row r="32" spans="1:15" ht="12.75">
      <c r="A32" s="249"/>
      <c r="B32" s="250"/>
      <c r="C32" s="329" t="s">
        <v>164</v>
      </c>
      <c r="D32" s="330"/>
      <c r="E32" s="330"/>
      <c r="F32" s="330"/>
      <c r="G32" s="331"/>
      <c r="I32" s="251"/>
      <c r="K32" s="251"/>
      <c r="L32" s="252" t="s">
        <v>164</v>
      </c>
      <c r="O32" s="240">
        <v>3</v>
      </c>
    </row>
    <row r="33" spans="1:15" ht="12.75">
      <c r="A33" s="249"/>
      <c r="B33" s="253"/>
      <c r="C33" s="327" t="s">
        <v>260</v>
      </c>
      <c r="D33" s="328"/>
      <c r="E33" s="254">
        <v>36</v>
      </c>
      <c r="F33" s="255"/>
      <c r="G33" s="256"/>
      <c r="H33" s="257"/>
      <c r="I33" s="251"/>
      <c r="J33" s="258"/>
      <c r="K33" s="251"/>
      <c r="M33" s="252" t="s">
        <v>260</v>
      </c>
      <c r="O33" s="240"/>
    </row>
    <row r="34" spans="1:80" ht="12.75">
      <c r="A34" s="241">
        <v>9</v>
      </c>
      <c r="B34" s="242" t="s">
        <v>165</v>
      </c>
      <c r="C34" s="243" t="s">
        <v>166</v>
      </c>
      <c r="D34" s="244" t="s">
        <v>137</v>
      </c>
      <c r="E34" s="245">
        <v>11.16</v>
      </c>
      <c r="F34" s="245">
        <v>146.3541179770029</v>
      </c>
      <c r="G34" s="246">
        <f>E34*F34</f>
        <v>1633.3119566233522</v>
      </c>
      <c r="H34" s="247">
        <v>0</v>
      </c>
      <c r="I34" s="248">
        <f>E34*H34</f>
        <v>0</v>
      </c>
      <c r="J34" s="247">
        <v>0</v>
      </c>
      <c r="K34" s="248">
        <f>E34*J34</f>
        <v>0</v>
      </c>
      <c r="O34" s="240">
        <v>2</v>
      </c>
      <c r="AA34" s="213">
        <v>1</v>
      </c>
      <c r="AB34" s="213">
        <v>1</v>
      </c>
      <c r="AC34" s="213">
        <v>1</v>
      </c>
      <c r="AZ34" s="213">
        <v>1</v>
      </c>
      <c r="BA34" s="213">
        <f>IF(AZ34=1,G34,0)</f>
        <v>1633.3119566233522</v>
      </c>
      <c r="BB34" s="213">
        <f>IF(AZ34=2,G34,0)</f>
        <v>0</v>
      </c>
      <c r="BC34" s="213">
        <f>IF(AZ34=3,G34,0)</f>
        <v>0</v>
      </c>
      <c r="BD34" s="213">
        <f>IF(AZ34=4,G34,0)</f>
        <v>0</v>
      </c>
      <c r="BE34" s="213">
        <f>IF(AZ34=5,G34,0)</f>
        <v>0</v>
      </c>
      <c r="CA34" s="240">
        <v>1</v>
      </c>
      <c r="CB34" s="240">
        <v>1</v>
      </c>
    </row>
    <row r="35" spans="1:15" ht="12.75">
      <c r="A35" s="249"/>
      <c r="B35" s="250"/>
      <c r="C35" s="329" t="s">
        <v>261</v>
      </c>
      <c r="D35" s="330"/>
      <c r="E35" s="330"/>
      <c r="F35" s="330"/>
      <c r="G35" s="331"/>
      <c r="I35" s="251"/>
      <c r="K35" s="251"/>
      <c r="L35" s="252" t="s">
        <v>261</v>
      </c>
      <c r="O35" s="240">
        <v>3</v>
      </c>
    </row>
    <row r="36" spans="1:15" ht="12.75">
      <c r="A36" s="249"/>
      <c r="B36" s="253"/>
      <c r="C36" s="327" t="s">
        <v>262</v>
      </c>
      <c r="D36" s="328"/>
      <c r="E36" s="254">
        <v>36</v>
      </c>
      <c r="F36" s="255"/>
      <c r="G36" s="256"/>
      <c r="H36" s="257"/>
      <c r="I36" s="251"/>
      <c r="J36" s="258"/>
      <c r="K36" s="251"/>
      <c r="M36" s="252" t="s">
        <v>262</v>
      </c>
      <c r="O36" s="240"/>
    </row>
    <row r="37" spans="1:15" ht="12.75">
      <c r="A37" s="249"/>
      <c r="B37" s="253"/>
      <c r="C37" s="327" t="s">
        <v>263</v>
      </c>
      <c r="D37" s="328"/>
      <c r="E37" s="254">
        <v>-24.84</v>
      </c>
      <c r="F37" s="255"/>
      <c r="G37" s="256"/>
      <c r="H37" s="257"/>
      <c r="I37" s="251"/>
      <c r="J37" s="258"/>
      <c r="K37" s="251"/>
      <c r="M37" s="252" t="s">
        <v>263</v>
      </c>
      <c r="O37" s="240"/>
    </row>
    <row r="38" spans="1:80" ht="12.75">
      <c r="A38" s="241">
        <v>10</v>
      </c>
      <c r="B38" s="242" t="s">
        <v>170</v>
      </c>
      <c r="C38" s="243" t="s">
        <v>171</v>
      </c>
      <c r="D38" s="244" t="s">
        <v>137</v>
      </c>
      <c r="E38" s="245">
        <v>11.16</v>
      </c>
      <c r="F38" s="245">
        <v>14.63541179770029</v>
      </c>
      <c r="G38" s="246">
        <f>E38*F38</f>
        <v>163.33119566233523</v>
      </c>
      <c r="H38" s="247">
        <v>0</v>
      </c>
      <c r="I38" s="248">
        <f>E38*H38</f>
        <v>0</v>
      </c>
      <c r="J38" s="247">
        <v>0</v>
      </c>
      <c r="K38" s="248">
        <f>E38*J38</f>
        <v>0</v>
      </c>
      <c r="O38" s="240">
        <v>2</v>
      </c>
      <c r="AA38" s="213">
        <v>1</v>
      </c>
      <c r="AB38" s="213">
        <v>1</v>
      </c>
      <c r="AC38" s="213">
        <v>1</v>
      </c>
      <c r="AZ38" s="213">
        <v>1</v>
      </c>
      <c r="BA38" s="213">
        <f>IF(AZ38=1,G38,0)</f>
        <v>163.33119566233523</v>
      </c>
      <c r="BB38" s="213">
        <f>IF(AZ38=2,G38,0)</f>
        <v>0</v>
      </c>
      <c r="BC38" s="213">
        <f>IF(AZ38=3,G38,0)</f>
        <v>0</v>
      </c>
      <c r="BD38" s="213">
        <f>IF(AZ38=4,G38,0)</f>
        <v>0</v>
      </c>
      <c r="BE38" s="213">
        <f>IF(AZ38=5,G38,0)</f>
        <v>0</v>
      </c>
      <c r="CA38" s="240">
        <v>1</v>
      </c>
      <c r="CB38" s="240">
        <v>1</v>
      </c>
    </row>
    <row r="39" spans="1:15" ht="12.75">
      <c r="A39" s="249"/>
      <c r="B39" s="250"/>
      <c r="C39" s="329" t="s">
        <v>172</v>
      </c>
      <c r="D39" s="330"/>
      <c r="E39" s="330"/>
      <c r="F39" s="330"/>
      <c r="G39" s="331"/>
      <c r="I39" s="251"/>
      <c r="K39" s="251"/>
      <c r="L39" s="252" t="s">
        <v>172</v>
      </c>
      <c r="O39" s="240">
        <v>3</v>
      </c>
    </row>
    <row r="40" spans="1:15" ht="12.75">
      <c r="A40" s="249"/>
      <c r="B40" s="253"/>
      <c r="C40" s="327" t="s">
        <v>262</v>
      </c>
      <c r="D40" s="328"/>
      <c r="E40" s="254">
        <v>36</v>
      </c>
      <c r="F40" s="255"/>
      <c r="G40" s="256"/>
      <c r="H40" s="257"/>
      <c r="I40" s="251"/>
      <c r="J40" s="258"/>
      <c r="K40" s="251"/>
      <c r="M40" s="252" t="s">
        <v>262</v>
      </c>
      <c r="O40" s="240"/>
    </row>
    <row r="41" spans="1:15" ht="12.75">
      <c r="A41" s="249"/>
      <c r="B41" s="253"/>
      <c r="C41" s="327" t="s">
        <v>263</v>
      </c>
      <c r="D41" s="328"/>
      <c r="E41" s="254">
        <v>-24.84</v>
      </c>
      <c r="F41" s="255"/>
      <c r="G41" s="256"/>
      <c r="H41" s="257"/>
      <c r="I41" s="251"/>
      <c r="J41" s="258"/>
      <c r="K41" s="251"/>
      <c r="M41" s="252" t="s">
        <v>263</v>
      </c>
      <c r="O41" s="240"/>
    </row>
    <row r="42" spans="1:80" ht="12.75">
      <c r="A42" s="241">
        <v>11</v>
      </c>
      <c r="B42" s="242" t="s">
        <v>173</v>
      </c>
      <c r="C42" s="243" t="s">
        <v>174</v>
      </c>
      <c r="D42" s="244" t="s">
        <v>137</v>
      </c>
      <c r="E42" s="245">
        <v>24.84</v>
      </c>
      <c r="F42" s="245">
        <v>48.784705992334295</v>
      </c>
      <c r="G42" s="246">
        <f>E42*F42</f>
        <v>1211.812096849584</v>
      </c>
      <c r="H42" s="247">
        <v>0</v>
      </c>
      <c r="I42" s="248">
        <f>E42*H42</f>
        <v>0</v>
      </c>
      <c r="J42" s="247">
        <v>0</v>
      </c>
      <c r="K42" s="248">
        <f>E42*J42</f>
        <v>0</v>
      </c>
      <c r="O42" s="240">
        <v>2</v>
      </c>
      <c r="AA42" s="213">
        <v>1</v>
      </c>
      <c r="AB42" s="213">
        <v>1</v>
      </c>
      <c r="AC42" s="213">
        <v>1</v>
      </c>
      <c r="AZ42" s="213">
        <v>1</v>
      </c>
      <c r="BA42" s="213">
        <f>IF(AZ42=1,G42,0)</f>
        <v>1211.812096849584</v>
      </c>
      <c r="BB42" s="213">
        <f>IF(AZ42=2,G42,0)</f>
        <v>0</v>
      </c>
      <c r="BC42" s="213">
        <f>IF(AZ42=3,G42,0)</f>
        <v>0</v>
      </c>
      <c r="BD42" s="213">
        <f>IF(AZ42=4,G42,0)</f>
        <v>0</v>
      </c>
      <c r="BE42" s="213">
        <f>IF(AZ42=5,G42,0)</f>
        <v>0</v>
      </c>
      <c r="CA42" s="240">
        <v>1</v>
      </c>
      <c r="CB42" s="240">
        <v>1</v>
      </c>
    </row>
    <row r="43" spans="1:15" ht="12.75">
      <c r="A43" s="249"/>
      <c r="B43" s="253"/>
      <c r="C43" s="327" t="s">
        <v>264</v>
      </c>
      <c r="D43" s="328"/>
      <c r="E43" s="254">
        <v>24.84</v>
      </c>
      <c r="F43" s="255"/>
      <c r="G43" s="256"/>
      <c r="H43" s="257"/>
      <c r="I43" s="251"/>
      <c r="J43" s="258"/>
      <c r="K43" s="251"/>
      <c r="M43" s="252" t="s">
        <v>264</v>
      </c>
      <c r="O43" s="240"/>
    </row>
    <row r="44" spans="1:80" ht="22.5">
      <c r="A44" s="241">
        <v>12</v>
      </c>
      <c r="B44" s="242" t="s">
        <v>176</v>
      </c>
      <c r="C44" s="243" t="s">
        <v>177</v>
      </c>
      <c r="D44" s="244" t="s">
        <v>137</v>
      </c>
      <c r="E44" s="245">
        <v>8.3717</v>
      </c>
      <c r="F44" s="245">
        <v>341.49294194634007</v>
      </c>
      <c r="G44" s="246">
        <f>E44*F44</f>
        <v>2858.876462092175</v>
      </c>
      <c r="H44" s="247">
        <v>1.7</v>
      </c>
      <c r="I44" s="248">
        <f>E44*H44</f>
        <v>14.23189</v>
      </c>
      <c r="J44" s="247">
        <v>0</v>
      </c>
      <c r="K44" s="248">
        <f>E44*J44</f>
        <v>0</v>
      </c>
      <c r="O44" s="240">
        <v>2</v>
      </c>
      <c r="AA44" s="213">
        <v>1</v>
      </c>
      <c r="AB44" s="213">
        <v>1</v>
      </c>
      <c r="AC44" s="213">
        <v>1</v>
      </c>
      <c r="AZ44" s="213">
        <v>1</v>
      </c>
      <c r="BA44" s="213">
        <f>IF(AZ44=1,G44,0)</f>
        <v>2858.876462092175</v>
      </c>
      <c r="BB44" s="213">
        <f>IF(AZ44=2,G44,0)</f>
        <v>0</v>
      </c>
      <c r="BC44" s="213">
        <f>IF(AZ44=3,G44,0)</f>
        <v>0</v>
      </c>
      <c r="BD44" s="213">
        <f>IF(AZ44=4,G44,0)</f>
        <v>0</v>
      </c>
      <c r="BE44" s="213">
        <f>IF(AZ44=5,G44,0)</f>
        <v>0</v>
      </c>
      <c r="CA44" s="240">
        <v>1</v>
      </c>
      <c r="CB44" s="240">
        <v>1</v>
      </c>
    </row>
    <row r="45" spans="1:15" ht="12.75">
      <c r="A45" s="249"/>
      <c r="B45" s="250"/>
      <c r="C45" s="329"/>
      <c r="D45" s="330"/>
      <c r="E45" s="330"/>
      <c r="F45" s="330"/>
      <c r="G45" s="331"/>
      <c r="I45" s="251"/>
      <c r="K45" s="251"/>
      <c r="L45" s="252"/>
      <c r="O45" s="240">
        <v>3</v>
      </c>
    </row>
    <row r="46" spans="1:15" ht="12.75">
      <c r="A46" s="249"/>
      <c r="B46" s="253"/>
      <c r="C46" s="327" t="s">
        <v>265</v>
      </c>
      <c r="D46" s="328"/>
      <c r="E46" s="254">
        <v>9</v>
      </c>
      <c r="F46" s="255"/>
      <c r="G46" s="256"/>
      <c r="H46" s="257"/>
      <c r="I46" s="251"/>
      <c r="J46" s="258"/>
      <c r="K46" s="251"/>
      <c r="M46" s="252" t="s">
        <v>265</v>
      </c>
      <c r="O46" s="240"/>
    </row>
    <row r="47" spans="1:15" ht="12.75">
      <c r="A47" s="249"/>
      <c r="B47" s="253"/>
      <c r="C47" s="327" t="s">
        <v>266</v>
      </c>
      <c r="D47" s="328"/>
      <c r="E47" s="254">
        <v>-0.6283</v>
      </c>
      <c r="F47" s="255"/>
      <c r="G47" s="256"/>
      <c r="H47" s="257"/>
      <c r="I47" s="251"/>
      <c r="J47" s="258"/>
      <c r="K47" s="251"/>
      <c r="M47" s="252" t="s">
        <v>266</v>
      </c>
      <c r="O47" s="240"/>
    </row>
    <row r="48" spans="1:80" ht="12.75">
      <c r="A48" s="241">
        <v>13</v>
      </c>
      <c r="B48" s="242" t="s">
        <v>180</v>
      </c>
      <c r="C48" s="243" t="s">
        <v>181</v>
      </c>
      <c r="D48" s="244" t="s">
        <v>137</v>
      </c>
      <c r="E48" s="245">
        <v>11.16</v>
      </c>
      <c r="F48" s="245">
        <v>39.02776479386744</v>
      </c>
      <c r="G48" s="246">
        <f>E48*F48</f>
        <v>435.54985509956066</v>
      </c>
      <c r="H48" s="247">
        <v>0</v>
      </c>
      <c r="I48" s="248">
        <f>E48*H48</f>
        <v>0</v>
      </c>
      <c r="J48" s="247">
        <v>0</v>
      </c>
      <c r="K48" s="248">
        <f>E48*J48</f>
        <v>0</v>
      </c>
      <c r="O48" s="240">
        <v>2</v>
      </c>
      <c r="AA48" s="213">
        <v>1</v>
      </c>
      <c r="AB48" s="213">
        <v>1</v>
      </c>
      <c r="AC48" s="213">
        <v>1</v>
      </c>
      <c r="AZ48" s="213">
        <v>1</v>
      </c>
      <c r="BA48" s="213">
        <f>IF(AZ48=1,G48,0)</f>
        <v>435.54985509956066</v>
      </c>
      <c r="BB48" s="213">
        <f>IF(AZ48=2,G48,0)</f>
        <v>0</v>
      </c>
      <c r="BC48" s="213">
        <f>IF(AZ48=3,G48,0)</f>
        <v>0</v>
      </c>
      <c r="BD48" s="213">
        <f>IF(AZ48=4,G48,0)</f>
        <v>0</v>
      </c>
      <c r="BE48" s="213">
        <f>IF(AZ48=5,G48,0)</f>
        <v>0</v>
      </c>
      <c r="CA48" s="240">
        <v>1</v>
      </c>
      <c r="CB48" s="240">
        <v>1</v>
      </c>
    </row>
    <row r="49" spans="1:15" ht="12.75">
      <c r="A49" s="249"/>
      <c r="B49" s="253"/>
      <c r="C49" s="327" t="s">
        <v>262</v>
      </c>
      <c r="D49" s="328"/>
      <c r="E49" s="254">
        <v>36</v>
      </c>
      <c r="F49" s="255"/>
      <c r="G49" s="256"/>
      <c r="H49" s="257"/>
      <c r="I49" s="251"/>
      <c r="J49" s="258"/>
      <c r="K49" s="251"/>
      <c r="M49" s="252" t="s">
        <v>262</v>
      </c>
      <c r="O49" s="240"/>
    </row>
    <row r="50" spans="1:15" ht="12.75">
      <c r="A50" s="249"/>
      <c r="B50" s="253"/>
      <c r="C50" s="327" t="s">
        <v>263</v>
      </c>
      <c r="D50" s="328"/>
      <c r="E50" s="254">
        <v>-24.84</v>
      </c>
      <c r="F50" s="255"/>
      <c r="G50" s="256"/>
      <c r="H50" s="257"/>
      <c r="I50" s="251"/>
      <c r="J50" s="258"/>
      <c r="K50" s="251"/>
      <c r="M50" s="252" t="s">
        <v>263</v>
      </c>
      <c r="O50" s="240"/>
    </row>
    <row r="51" spans="1:80" ht="22.5">
      <c r="A51" s="241">
        <v>14</v>
      </c>
      <c r="B51" s="242" t="s">
        <v>182</v>
      </c>
      <c r="C51" s="243" t="s">
        <v>183</v>
      </c>
      <c r="D51" s="244" t="s">
        <v>152</v>
      </c>
      <c r="E51" s="245">
        <v>18</v>
      </c>
      <c r="F51" s="245">
        <v>14.63541179770029</v>
      </c>
      <c r="G51" s="246">
        <f>E51*F51</f>
        <v>263.43741235860523</v>
      </c>
      <c r="H51" s="247">
        <v>3E-05</v>
      </c>
      <c r="I51" s="248">
        <f>E51*H51</f>
        <v>0.00054</v>
      </c>
      <c r="J51" s="247">
        <v>0</v>
      </c>
      <c r="K51" s="248">
        <f>E51*J51</f>
        <v>0</v>
      </c>
      <c r="O51" s="240">
        <v>2</v>
      </c>
      <c r="AA51" s="213">
        <v>2</v>
      </c>
      <c r="AB51" s="213">
        <v>1</v>
      </c>
      <c r="AC51" s="213">
        <v>1</v>
      </c>
      <c r="AZ51" s="213">
        <v>1</v>
      </c>
      <c r="BA51" s="213">
        <f>IF(AZ51=1,G51,0)</f>
        <v>263.43741235860523</v>
      </c>
      <c r="BB51" s="213">
        <f>IF(AZ51=2,G51,0)</f>
        <v>0</v>
      </c>
      <c r="BC51" s="213">
        <f>IF(AZ51=3,G51,0)</f>
        <v>0</v>
      </c>
      <c r="BD51" s="213">
        <f>IF(AZ51=4,G51,0)</f>
        <v>0</v>
      </c>
      <c r="BE51" s="213">
        <f>IF(AZ51=5,G51,0)</f>
        <v>0</v>
      </c>
      <c r="CA51" s="240">
        <v>2</v>
      </c>
      <c r="CB51" s="240">
        <v>1</v>
      </c>
    </row>
    <row r="52" spans="1:15" ht="12.75">
      <c r="A52" s="249"/>
      <c r="B52" s="253"/>
      <c r="C52" s="327" t="s">
        <v>267</v>
      </c>
      <c r="D52" s="328"/>
      <c r="E52" s="254">
        <v>18</v>
      </c>
      <c r="F52" s="255"/>
      <c r="G52" s="256"/>
      <c r="H52" s="257"/>
      <c r="I52" s="251"/>
      <c r="J52" s="258"/>
      <c r="K52" s="251"/>
      <c r="M52" s="252" t="s">
        <v>267</v>
      </c>
      <c r="O52" s="240"/>
    </row>
    <row r="53" spans="1:80" ht="12.75">
      <c r="A53" s="241">
        <v>15</v>
      </c>
      <c r="B53" s="242" t="s">
        <v>191</v>
      </c>
      <c r="C53" s="243" t="s">
        <v>192</v>
      </c>
      <c r="D53" s="244" t="s">
        <v>137</v>
      </c>
      <c r="E53" s="245">
        <v>3.6</v>
      </c>
      <c r="F53" s="245">
        <v>48.784705992334295</v>
      </c>
      <c r="G53" s="246">
        <f>E53*F53</f>
        <v>175.62494157240346</v>
      </c>
      <c r="H53" s="247">
        <v>0</v>
      </c>
      <c r="I53" s="248">
        <f>E53*H53</f>
        <v>0</v>
      </c>
      <c r="J53" s="247"/>
      <c r="K53" s="248">
        <f>E53*J53</f>
        <v>0</v>
      </c>
      <c r="O53" s="240">
        <v>2</v>
      </c>
      <c r="AA53" s="213">
        <v>12</v>
      </c>
      <c r="AB53" s="213">
        <v>0</v>
      </c>
      <c r="AC53" s="213">
        <v>1</v>
      </c>
      <c r="AZ53" s="213">
        <v>1</v>
      </c>
      <c r="BA53" s="213">
        <f>IF(AZ53=1,G53,0)</f>
        <v>175.62494157240346</v>
      </c>
      <c r="BB53" s="213">
        <f>IF(AZ53=2,G53,0)</f>
        <v>0</v>
      </c>
      <c r="BC53" s="213">
        <f>IF(AZ53=3,G53,0)</f>
        <v>0</v>
      </c>
      <c r="BD53" s="213">
        <f>IF(AZ53=4,G53,0)</f>
        <v>0</v>
      </c>
      <c r="BE53" s="213">
        <f>IF(AZ53=5,G53,0)</f>
        <v>0</v>
      </c>
      <c r="CA53" s="240">
        <v>12</v>
      </c>
      <c r="CB53" s="240">
        <v>0</v>
      </c>
    </row>
    <row r="54" spans="1:15" ht="12.75">
      <c r="A54" s="249"/>
      <c r="B54" s="253"/>
      <c r="C54" s="327" t="s">
        <v>268</v>
      </c>
      <c r="D54" s="328"/>
      <c r="E54" s="254">
        <v>3.6</v>
      </c>
      <c r="F54" s="255"/>
      <c r="G54" s="256"/>
      <c r="H54" s="257"/>
      <c r="I54" s="251"/>
      <c r="J54" s="258"/>
      <c r="K54" s="251"/>
      <c r="M54" s="252" t="s">
        <v>268</v>
      </c>
      <c r="O54" s="240"/>
    </row>
    <row r="55" spans="1:57" ht="12.75">
      <c r="A55" s="259"/>
      <c r="B55" s="260" t="s">
        <v>93</v>
      </c>
      <c r="C55" s="261" t="s">
        <v>128</v>
      </c>
      <c r="D55" s="262"/>
      <c r="E55" s="263"/>
      <c r="F55" s="264"/>
      <c r="G55" s="265">
        <f>SUM(G7:G54)</f>
        <v>21572.494541927645</v>
      </c>
      <c r="H55" s="266"/>
      <c r="I55" s="267">
        <f>SUM(I7:I54)</f>
        <v>14.41807</v>
      </c>
      <c r="J55" s="266"/>
      <c r="K55" s="267">
        <f>SUM(K7:K54)</f>
        <v>0</v>
      </c>
      <c r="O55" s="240">
        <v>4</v>
      </c>
      <c r="BA55" s="268">
        <f>SUM(BA7:BA54)</f>
        <v>21572.494541927645</v>
      </c>
      <c r="BB55" s="268">
        <f>SUM(BB7:BB54)</f>
        <v>0</v>
      </c>
      <c r="BC55" s="268">
        <f>SUM(BC7:BC54)</f>
        <v>0</v>
      </c>
      <c r="BD55" s="268">
        <f>SUM(BD7:BD54)</f>
        <v>0</v>
      </c>
      <c r="BE55" s="268">
        <f>SUM(BE7:BE54)</f>
        <v>0</v>
      </c>
    </row>
    <row r="56" spans="1:15" ht="12.75">
      <c r="A56" s="230" t="s">
        <v>90</v>
      </c>
      <c r="B56" s="231" t="s">
        <v>201</v>
      </c>
      <c r="C56" s="232" t="s">
        <v>202</v>
      </c>
      <c r="D56" s="233"/>
      <c r="E56" s="234"/>
      <c r="F56" s="234"/>
      <c r="G56" s="235"/>
      <c r="H56" s="236"/>
      <c r="I56" s="237"/>
      <c r="J56" s="238"/>
      <c r="K56" s="239"/>
      <c r="O56" s="240">
        <v>1</v>
      </c>
    </row>
    <row r="57" spans="1:80" ht="12.75">
      <c r="A57" s="241">
        <v>16</v>
      </c>
      <c r="B57" s="242" t="s">
        <v>204</v>
      </c>
      <c r="C57" s="243" t="s">
        <v>205</v>
      </c>
      <c r="D57" s="244" t="s">
        <v>137</v>
      </c>
      <c r="E57" s="245">
        <v>2.16</v>
      </c>
      <c r="F57" s="245">
        <v>341.49294194634007</v>
      </c>
      <c r="G57" s="246">
        <f>E57*F57</f>
        <v>737.6247546040946</v>
      </c>
      <c r="H57" s="247">
        <v>1.1322</v>
      </c>
      <c r="I57" s="248">
        <f>E57*H57</f>
        <v>2.445552</v>
      </c>
      <c r="J57" s="247">
        <v>0</v>
      </c>
      <c r="K57" s="248">
        <f>E57*J57</f>
        <v>0</v>
      </c>
      <c r="O57" s="240">
        <v>2</v>
      </c>
      <c r="AA57" s="213">
        <v>1</v>
      </c>
      <c r="AB57" s="213">
        <v>1</v>
      </c>
      <c r="AC57" s="213">
        <v>1</v>
      </c>
      <c r="AZ57" s="213">
        <v>1</v>
      </c>
      <c r="BA57" s="213">
        <f>IF(AZ57=1,G57,0)</f>
        <v>737.6247546040946</v>
      </c>
      <c r="BB57" s="213">
        <f>IF(AZ57=2,G57,0)</f>
        <v>0</v>
      </c>
      <c r="BC57" s="213">
        <f>IF(AZ57=3,G57,0)</f>
        <v>0</v>
      </c>
      <c r="BD57" s="213">
        <f>IF(AZ57=4,G57,0)</f>
        <v>0</v>
      </c>
      <c r="BE57" s="213">
        <f>IF(AZ57=5,G57,0)</f>
        <v>0</v>
      </c>
      <c r="CA57" s="240">
        <v>1</v>
      </c>
      <c r="CB57" s="240">
        <v>1</v>
      </c>
    </row>
    <row r="58" spans="1:15" ht="12.75">
      <c r="A58" s="249"/>
      <c r="B58" s="253"/>
      <c r="C58" s="327" t="s">
        <v>269</v>
      </c>
      <c r="D58" s="328"/>
      <c r="E58" s="254">
        <v>2.16</v>
      </c>
      <c r="F58" s="255"/>
      <c r="G58" s="256"/>
      <c r="H58" s="257"/>
      <c r="I58" s="251"/>
      <c r="J58" s="258"/>
      <c r="K58" s="251"/>
      <c r="M58" s="252" t="s">
        <v>269</v>
      </c>
      <c r="O58" s="240"/>
    </row>
    <row r="59" spans="1:57" ht="12.75">
      <c r="A59" s="259"/>
      <c r="B59" s="260" t="s">
        <v>93</v>
      </c>
      <c r="C59" s="261" t="s">
        <v>203</v>
      </c>
      <c r="D59" s="262"/>
      <c r="E59" s="263"/>
      <c r="F59" s="264"/>
      <c r="G59" s="265">
        <f>SUM(G56:G58)</f>
        <v>737.6247546040946</v>
      </c>
      <c r="H59" s="266"/>
      <c r="I59" s="267">
        <f>SUM(I56:I58)</f>
        <v>2.445552</v>
      </c>
      <c r="J59" s="266"/>
      <c r="K59" s="267">
        <f>SUM(K56:K58)</f>
        <v>0</v>
      </c>
      <c r="O59" s="240">
        <v>4</v>
      </c>
      <c r="BA59" s="268">
        <f>SUM(BA56:BA58)</f>
        <v>737.6247546040946</v>
      </c>
      <c r="BB59" s="268">
        <f>SUM(BB56:BB58)</f>
        <v>0</v>
      </c>
      <c r="BC59" s="268">
        <f>SUM(BC56:BC58)</f>
        <v>0</v>
      </c>
      <c r="BD59" s="268">
        <f>SUM(BD56:BD58)</f>
        <v>0</v>
      </c>
      <c r="BE59" s="268">
        <f>SUM(BE56:BE58)</f>
        <v>0</v>
      </c>
    </row>
    <row r="60" spans="1:15" ht="12.75">
      <c r="A60" s="230" t="s">
        <v>90</v>
      </c>
      <c r="B60" s="231" t="s">
        <v>207</v>
      </c>
      <c r="C60" s="232" t="s">
        <v>208</v>
      </c>
      <c r="D60" s="233"/>
      <c r="E60" s="234"/>
      <c r="F60" s="234"/>
      <c r="G60" s="235"/>
      <c r="H60" s="236"/>
      <c r="I60" s="237"/>
      <c r="J60" s="238"/>
      <c r="K60" s="239"/>
      <c r="O60" s="240">
        <v>1</v>
      </c>
    </row>
    <row r="61" spans="1:80" ht="12.75">
      <c r="A61" s="241">
        <v>17</v>
      </c>
      <c r="B61" s="242" t="s">
        <v>270</v>
      </c>
      <c r="C61" s="243" t="s">
        <v>271</v>
      </c>
      <c r="D61" s="244" t="s">
        <v>212</v>
      </c>
      <c r="E61" s="245">
        <v>14</v>
      </c>
      <c r="F61" s="245">
        <v>195.13882396933718</v>
      </c>
      <c r="G61" s="246">
        <f>E61*F61</f>
        <v>2731.9435355707205</v>
      </c>
      <c r="H61" s="247">
        <v>2E-05</v>
      </c>
      <c r="I61" s="248">
        <f>E61*H61</f>
        <v>0.00028000000000000003</v>
      </c>
      <c r="J61" s="247">
        <v>0</v>
      </c>
      <c r="K61" s="248">
        <f>E61*J61</f>
        <v>0</v>
      </c>
      <c r="O61" s="240">
        <v>2</v>
      </c>
      <c r="AA61" s="213">
        <v>1</v>
      </c>
      <c r="AB61" s="213">
        <v>1</v>
      </c>
      <c r="AC61" s="213">
        <v>1</v>
      </c>
      <c r="AZ61" s="213">
        <v>1</v>
      </c>
      <c r="BA61" s="213">
        <f>IF(AZ61=1,G61,0)</f>
        <v>2731.9435355707205</v>
      </c>
      <c r="BB61" s="213">
        <f>IF(AZ61=2,G61,0)</f>
        <v>0</v>
      </c>
      <c r="BC61" s="213">
        <f>IF(AZ61=3,G61,0)</f>
        <v>0</v>
      </c>
      <c r="BD61" s="213">
        <f>IF(AZ61=4,G61,0)</f>
        <v>0</v>
      </c>
      <c r="BE61" s="213">
        <f>IF(AZ61=5,G61,0)</f>
        <v>0</v>
      </c>
      <c r="CA61" s="240">
        <v>1</v>
      </c>
      <c r="CB61" s="240">
        <v>1</v>
      </c>
    </row>
    <row r="62" spans="1:15" ht="22.5">
      <c r="A62" s="249"/>
      <c r="B62" s="250"/>
      <c r="C62" s="329" t="s">
        <v>217</v>
      </c>
      <c r="D62" s="330"/>
      <c r="E62" s="330"/>
      <c r="F62" s="330"/>
      <c r="G62" s="331"/>
      <c r="I62" s="251"/>
      <c r="K62" s="251"/>
      <c r="L62" s="252" t="s">
        <v>217</v>
      </c>
      <c r="O62" s="240">
        <v>3</v>
      </c>
    </row>
    <row r="63" spans="1:15" ht="22.5">
      <c r="A63" s="249"/>
      <c r="B63" s="250"/>
      <c r="C63" s="329" t="s">
        <v>214</v>
      </c>
      <c r="D63" s="330"/>
      <c r="E63" s="330"/>
      <c r="F63" s="330"/>
      <c r="G63" s="331"/>
      <c r="I63" s="251"/>
      <c r="K63" s="251"/>
      <c r="L63" s="252" t="s">
        <v>214</v>
      </c>
      <c r="O63" s="240">
        <v>3</v>
      </c>
    </row>
    <row r="64" spans="1:80" ht="22.5">
      <c r="A64" s="288">
        <v>18</v>
      </c>
      <c r="B64" s="289" t="s">
        <v>272</v>
      </c>
      <c r="C64" s="290" t="s">
        <v>273</v>
      </c>
      <c r="D64" s="291" t="s">
        <v>131</v>
      </c>
      <c r="E64" s="287">
        <v>20</v>
      </c>
      <c r="F64" s="287">
        <f>536.631765915677+71.5641494908196</f>
        <v>608.1959154064966</v>
      </c>
      <c r="G64" s="292">
        <f>E64*F64</f>
        <v>12163.918308129932</v>
      </c>
      <c r="H64" s="247">
        <v>0.0051</v>
      </c>
      <c r="I64" s="248">
        <f>E64*H64</f>
        <v>0.10200000000000001</v>
      </c>
      <c r="J64" s="247"/>
      <c r="K64" s="248">
        <f>E64*J64</f>
        <v>0</v>
      </c>
      <c r="O64" s="240">
        <v>2</v>
      </c>
      <c r="AA64" s="213">
        <v>12</v>
      </c>
      <c r="AB64" s="213">
        <v>0</v>
      </c>
      <c r="AC64" s="213">
        <v>2</v>
      </c>
      <c r="AZ64" s="213">
        <v>1</v>
      </c>
      <c r="BA64" s="213">
        <f>IF(AZ64=1,G64,0)</f>
        <v>12163.918308129932</v>
      </c>
      <c r="BB64" s="213">
        <f>IF(AZ64=2,G64,0)</f>
        <v>0</v>
      </c>
      <c r="BC64" s="213">
        <f>IF(AZ64=3,G64,0)</f>
        <v>0</v>
      </c>
      <c r="BD64" s="213">
        <f>IF(AZ64=4,G64,0)</f>
        <v>0</v>
      </c>
      <c r="BE64" s="213">
        <f>IF(AZ64=5,G64,0)</f>
        <v>0</v>
      </c>
      <c r="CA64" s="240">
        <v>12</v>
      </c>
      <c r="CB64" s="240">
        <v>0</v>
      </c>
    </row>
    <row r="65" spans="1:15" ht="12.75">
      <c r="A65" s="249"/>
      <c r="B65" s="250"/>
      <c r="C65" s="329" t="s">
        <v>274</v>
      </c>
      <c r="D65" s="330"/>
      <c r="E65" s="330"/>
      <c r="F65" s="330"/>
      <c r="G65" s="331"/>
      <c r="I65" s="251"/>
      <c r="K65" s="251"/>
      <c r="L65" s="252" t="s">
        <v>274</v>
      </c>
      <c r="O65" s="240">
        <v>3</v>
      </c>
    </row>
    <row r="66" spans="1:15" ht="12.75">
      <c r="A66" s="249"/>
      <c r="B66" s="250"/>
      <c r="C66" s="329" t="s">
        <v>221</v>
      </c>
      <c r="D66" s="330"/>
      <c r="E66" s="330"/>
      <c r="F66" s="330"/>
      <c r="G66" s="331"/>
      <c r="I66" s="251"/>
      <c r="K66" s="251"/>
      <c r="L66" s="252" t="s">
        <v>221</v>
      </c>
      <c r="O66" s="240">
        <v>3</v>
      </c>
    </row>
    <row r="67" spans="1:80" ht="12.75">
      <c r="A67" s="288">
        <v>19</v>
      </c>
      <c r="B67" s="289" t="s">
        <v>275</v>
      </c>
      <c r="C67" s="290" t="s">
        <v>276</v>
      </c>
      <c r="D67" s="291" t="s">
        <v>212</v>
      </c>
      <c r="E67" s="287">
        <v>7</v>
      </c>
      <c r="F67" s="287">
        <f>234.166588763205+38.3800127983391</f>
        <v>272.5466015615441</v>
      </c>
      <c r="G67" s="292">
        <f>E67*F67</f>
        <v>1907.8262109308087</v>
      </c>
      <c r="H67" s="247">
        <v>0</v>
      </c>
      <c r="I67" s="248">
        <f>E67*H67</f>
        <v>0</v>
      </c>
      <c r="J67" s="247"/>
      <c r="K67" s="248">
        <f>E67*J67</f>
        <v>0</v>
      </c>
      <c r="O67" s="240">
        <v>2</v>
      </c>
      <c r="AA67" s="213">
        <v>12</v>
      </c>
      <c r="AB67" s="213">
        <v>0</v>
      </c>
      <c r="AC67" s="213">
        <v>3</v>
      </c>
      <c r="AZ67" s="213">
        <v>1</v>
      </c>
      <c r="BA67" s="213">
        <f>IF(AZ67=1,G67,0)</f>
        <v>1907.8262109308087</v>
      </c>
      <c r="BB67" s="213">
        <f>IF(AZ67=2,G67,0)</f>
        <v>0</v>
      </c>
      <c r="BC67" s="213">
        <f>IF(AZ67=3,G67,0)</f>
        <v>0</v>
      </c>
      <c r="BD67" s="213">
        <f>IF(AZ67=4,G67,0)</f>
        <v>0</v>
      </c>
      <c r="BE67" s="213">
        <f>IF(AZ67=5,G67,0)</f>
        <v>0</v>
      </c>
      <c r="CA67" s="240">
        <v>12</v>
      </c>
      <c r="CB67" s="240">
        <v>0</v>
      </c>
    </row>
    <row r="68" spans="1:15" ht="12.75">
      <c r="A68" s="249"/>
      <c r="B68" s="250"/>
      <c r="C68" s="329" t="s">
        <v>221</v>
      </c>
      <c r="D68" s="330"/>
      <c r="E68" s="330"/>
      <c r="F68" s="330"/>
      <c r="G68" s="331"/>
      <c r="I68" s="251"/>
      <c r="K68" s="251"/>
      <c r="L68" s="252" t="s">
        <v>221</v>
      </c>
      <c r="O68" s="240">
        <v>3</v>
      </c>
    </row>
    <row r="69" spans="1:80" ht="12.75">
      <c r="A69" s="288">
        <v>20</v>
      </c>
      <c r="B69" s="289" t="s">
        <v>277</v>
      </c>
      <c r="C69" s="290" t="s">
        <v>278</v>
      </c>
      <c r="D69" s="291" t="s">
        <v>212</v>
      </c>
      <c r="E69" s="287">
        <v>7</v>
      </c>
      <c r="F69" s="287">
        <f>146.354117977003+23.9875079989619</f>
        <v>170.3416259759649</v>
      </c>
      <c r="G69" s="292">
        <f>E69*F69</f>
        <v>1192.3913818317542</v>
      </c>
      <c r="H69" s="247">
        <v>0</v>
      </c>
      <c r="I69" s="248">
        <f>E69*H69</f>
        <v>0</v>
      </c>
      <c r="J69" s="247"/>
      <c r="K69" s="248">
        <f>E69*J69</f>
        <v>0</v>
      </c>
      <c r="O69" s="240">
        <v>2</v>
      </c>
      <c r="AA69" s="213">
        <v>12</v>
      </c>
      <c r="AB69" s="213">
        <v>0</v>
      </c>
      <c r="AC69" s="213">
        <v>4</v>
      </c>
      <c r="AZ69" s="213">
        <v>1</v>
      </c>
      <c r="BA69" s="213">
        <f>IF(AZ69=1,G69,0)</f>
        <v>1192.3913818317542</v>
      </c>
      <c r="BB69" s="213">
        <f>IF(AZ69=2,G69,0)</f>
        <v>0</v>
      </c>
      <c r="BC69" s="213">
        <f>IF(AZ69=3,G69,0)</f>
        <v>0</v>
      </c>
      <c r="BD69" s="213">
        <f>IF(AZ69=4,G69,0)</f>
        <v>0</v>
      </c>
      <c r="BE69" s="213">
        <f>IF(AZ69=5,G69,0)</f>
        <v>0</v>
      </c>
      <c r="CA69" s="240">
        <v>12</v>
      </c>
      <c r="CB69" s="240">
        <v>0</v>
      </c>
    </row>
    <row r="70" spans="1:15" ht="12.75">
      <c r="A70" s="249"/>
      <c r="B70" s="250"/>
      <c r="C70" s="329" t="s">
        <v>221</v>
      </c>
      <c r="D70" s="330"/>
      <c r="E70" s="330"/>
      <c r="F70" s="330"/>
      <c r="G70" s="331"/>
      <c r="I70" s="251"/>
      <c r="K70" s="251"/>
      <c r="L70" s="252" t="s">
        <v>221</v>
      </c>
      <c r="O70" s="240">
        <v>3</v>
      </c>
    </row>
    <row r="71" spans="1:57" ht="12.75">
      <c r="A71" s="259"/>
      <c r="B71" s="260" t="s">
        <v>93</v>
      </c>
      <c r="C71" s="261" t="s">
        <v>209</v>
      </c>
      <c r="D71" s="262"/>
      <c r="E71" s="263"/>
      <c r="F71" s="264"/>
      <c r="G71" s="265">
        <f>SUM(G60:G70)</f>
        <v>17996.079436463217</v>
      </c>
      <c r="H71" s="266"/>
      <c r="I71" s="267">
        <f>SUM(I60:I70)</f>
        <v>0.10228000000000001</v>
      </c>
      <c r="J71" s="266"/>
      <c r="K71" s="267">
        <f>SUM(K60:K70)</f>
        <v>0</v>
      </c>
      <c r="O71" s="240">
        <v>4</v>
      </c>
      <c r="BA71" s="268">
        <f>SUM(BA60:BA70)</f>
        <v>17996.079436463217</v>
      </c>
      <c r="BB71" s="268">
        <f>SUM(BB60:BB70)</f>
        <v>0</v>
      </c>
      <c r="BC71" s="268">
        <f>SUM(BC60:BC70)</f>
        <v>0</v>
      </c>
      <c r="BD71" s="268">
        <f>SUM(BD60:BD70)</f>
        <v>0</v>
      </c>
      <c r="BE71" s="268">
        <f>SUM(BE60:BE70)</f>
        <v>0</v>
      </c>
    </row>
    <row r="72" spans="1:15" ht="12.75">
      <c r="A72" s="230" t="s">
        <v>90</v>
      </c>
      <c r="B72" s="231" t="s">
        <v>224</v>
      </c>
      <c r="C72" s="232" t="s">
        <v>225</v>
      </c>
      <c r="D72" s="233"/>
      <c r="E72" s="234"/>
      <c r="F72" s="234"/>
      <c r="G72" s="235"/>
      <c r="H72" s="236"/>
      <c r="I72" s="237"/>
      <c r="J72" s="238"/>
      <c r="K72" s="239"/>
      <c r="O72" s="240">
        <v>1</v>
      </c>
    </row>
    <row r="73" spans="1:80" ht="12.75">
      <c r="A73" s="241">
        <v>21</v>
      </c>
      <c r="B73" s="242" t="s">
        <v>227</v>
      </c>
      <c r="C73" s="243" t="s">
        <v>228</v>
      </c>
      <c r="D73" s="244" t="s">
        <v>131</v>
      </c>
      <c r="E73" s="245">
        <v>20</v>
      </c>
      <c r="F73" s="245">
        <v>9.75694119846686</v>
      </c>
      <c r="G73" s="246">
        <f>E73*F73</f>
        <v>195.1388239693372</v>
      </c>
      <c r="H73" s="247">
        <v>0</v>
      </c>
      <c r="I73" s="248">
        <f>E73*H73</f>
        <v>0</v>
      </c>
      <c r="J73" s="247"/>
      <c r="K73" s="248">
        <f>E73*J73</f>
        <v>0</v>
      </c>
      <c r="O73" s="240">
        <v>2</v>
      </c>
      <c r="AA73" s="213">
        <v>12</v>
      </c>
      <c r="AB73" s="213">
        <v>0</v>
      </c>
      <c r="AC73" s="213">
        <v>5</v>
      </c>
      <c r="AZ73" s="213">
        <v>1</v>
      </c>
      <c r="BA73" s="213">
        <f>IF(AZ73=1,G73,0)</f>
        <v>195.1388239693372</v>
      </c>
      <c r="BB73" s="213">
        <f>IF(AZ73=2,G73,0)</f>
        <v>0</v>
      </c>
      <c r="BC73" s="213">
        <f>IF(AZ73=3,G73,0)</f>
        <v>0</v>
      </c>
      <c r="BD73" s="213">
        <f>IF(AZ73=4,G73,0)</f>
        <v>0</v>
      </c>
      <c r="BE73" s="213">
        <f>IF(AZ73=5,G73,0)</f>
        <v>0</v>
      </c>
      <c r="CA73" s="240">
        <v>12</v>
      </c>
      <c r="CB73" s="240">
        <v>0</v>
      </c>
    </row>
    <row r="74" spans="1:57" ht="12.75">
      <c r="A74" s="259"/>
      <c r="B74" s="260" t="s">
        <v>93</v>
      </c>
      <c r="C74" s="261" t="s">
        <v>226</v>
      </c>
      <c r="D74" s="262"/>
      <c r="E74" s="263"/>
      <c r="F74" s="264"/>
      <c r="G74" s="265">
        <f>SUM(G72:G73)</f>
        <v>195.1388239693372</v>
      </c>
      <c r="H74" s="266"/>
      <c r="I74" s="267">
        <f>SUM(I72:I73)</f>
        <v>0</v>
      </c>
      <c r="J74" s="266"/>
      <c r="K74" s="267">
        <f>SUM(K72:K73)</f>
        <v>0</v>
      </c>
      <c r="O74" s="240">
        <v>4</v>
      </c>
      <c r="BA74" s="268">
        <f>SUM(BA72:BA73)</f>
        <v>195.1388239693372</v>
      </c>
      <c r="BB74" s="268">
        <f>SUM(BB72:BB73)</f>
        <v>0</v>
      </c>
      <c r="BC74" s="268">
        <f>SUM(BC72:BC73)</f>
        <v>0</v>
      </c>
      <c r="BD74" s="268">
        <f>SUM(BD72:BD73)</f>
        <v>0</v>
      </c>
      <c r="BE74" s="268">
        <f>SUM(BE72:BE73)</f>
        <v>0</v>
      </c>
    </row>
    <row r="75" spans="1:15" ht="12.75">
      <c r="A75" s="230" t="s">
        <v>90</v>
      </c>
      <c r="B75" s="231" t="s">
        <v>239</v>
      </c>
      <c r="C75" s="232" t="s">
        <v>240</v>
      </c>
      <c r="D75" s="233"/>
      <c r="E75" s="234"/>
      <c r="F75" s="234"/>
      <c r="G75" s="235"/>
      <c r="H75" s="236"/>
      <c r="I75" s="237"/>
      <c r="J75" s="238"/>
      <c r="K75" s="239"/>
      <c r="O75" s="240">
        <v>1</v>
      </c>
    </row>
    <row r="76" spans="1:80" ht="12.75">
      <c r="A76" s="241">
        <v>22</v>
      </c>
      <c r="B76" s="242" t="s">
        <v>242</v>
      </c>
      <c r="C76" s="243" t="s">
        <v>243</v>
      </c>
      <c r="D76" s="244" t="s">
        <v>244</v>
      </c>
      <c r="E76" s="245">
        <v>16.965362</v>
      </c>
      <c r="F76" s="245">
        <v>9.75694119846686</v>
      </c>
      <c r="G76" s="246">
        <f>E76*F76</f>
        <v>165.53003944470413</v>
      </c>
      <c r="H76" s="247">
        <v>0</v>
      </c>
      <c r="I76" s="248">
        <f>E76*H76</f>
        <v>0</v>
      </c>
      <c r="J76" s="247"/>
      <c r="K76" s="248">
        <f>E76*J76</f>
        <v>0</v>
      </c>
      <c r="O76" s="240">
        <v>2</v>
      </c>
      <c r="AA76" s="213">
        <v>7</v>
      </c>
      <c r="AB76" s="213">
        <v>1</v>
      </c>
      <c r="AC76" s="213">
        <v>2</v>
      </c>
      <c r="AZ76" s="213">
        <v>1</v>
      </c>
      <c r="BA76" s="213">
        <f>IF(AZ76=1,G76,0)</f>
        <v>165.53003944470413</v>
      </c>
      <c r="BB76" s="213">
        <f>IF(AZ76=2,G76,0)</f>
        <v>0</v>
      </c>
      <c r="BC76" s="213">
        <f>IF(AZ76=3,G76,0)</f>
        <v>0</v>
      </c>
      <c r="BD76" s="213">
        <f>IF(AZ76=4,G76,0)</f>
        <v>0</v>
      </c>
      <c r="BE76" s="213">
        <f>IF(AZ76=5,G76,0)</f>
        <v>0</v>
      </c>
      <c r="CA76" s="240">
        <v>7</v>
      </c>
      <c r="CB76" s="240">
        <v>1</v>
      </c>
    </row>
    <row r="77" spans="1:57" ht="12.75">
      <c r="A77" s="259"/>
      <c r="B77" s="260" t="s">
        <v>93</v>
      </c>
      <c r="C77" s="261" t="s">
        <v>241</v>
      </c>
      <c r="D77" s="262"/>
      <c r="E77" s="263"/>
      <c r="F77" s="264"/>
      <c r="G77" s="265">
        <f>SUM(G75:G76)</f>
        <v>165.53003944470413</v>
      </c>
      <c r="H77" s="266"/>
      <c r="I77" s="267">
        <f>SUM(I75:I76)</f>
        <v>0</v>
      </c>
      <c r="J77" s="266"/>
      <c r="K77" s="267">
        <f>SUM(K75:K76)</f>
        <v>0</v>
      </c>
      <c r="O77" s="240">
        <v>4</v>
      </c>
      <c r="BA77" s="268">
        <f>SUM(BA75:BA76)</f>
        <v>165.53003944470413</v>
      </c>
      <c r="BB77" s="268">
        <f>SUM(BB75:BB76)</f>
        <v>0</v>
      </c>
      <c r="BC77" s="268">
        <f>SUM(BC75:BC76)</f>
        <v>0</v>
      </c>
      <c r="BD77" s="268">
        <f>SUM(BD75:BD76)</f>
        <v>0</v>
      </c>
      <c r="BE77" s="268">
        <f>SUM(BE75:BE76)</f>
        <v>0</v>
      </c>
    </row>
    <row r="78" ht="12.75">
      <c r="E78" s="213"/>
    </row>
    <row r="79" ht="12.75">
      <c r="E79" s="213"/>
    </row>
    <row r="80" ht="12.75">
      <c r="E80" s="213"/>
    </row>
    <row r="81" ht="12.75">
      <c r="E81" s="213"/>
    </row>
    <row r="82" ht="12.75">
      <c r="E82" s="213"/>
    </row>
    <row r="83" ht="12.75">
      <c r="E83" s="213"/>
    </row>
    <row r="84" ht="12.75">
      <c r="E84" s="213"/>
    </row>
    <row r="85" ht="12.75">
      <c r="E85" s="213"/>
    </row>
    <row r="86" ht="12.75">
      <c r="E86" s="213"/>
    </row>
    <row r="87" ht="12.75">
      <c r="E87" s="213"/>
    </row>
    <row r="88" ht="12.75">
      <c r="E88" s="213"/>
    </row>
    <row r="89" ht="12.75">
      <c r="E89" s="213"/>
    </row>
    <row r="90" ht="12.75">
      <c r="E90" s="213"/>
    </row>
    <row r="91" ht="12.75">
      <c r="E91" s="213"/>
    </row>
    <row r="92" ht="12.75">
      <c r="E92" s="213"/>
    </row>
    <row r="93" ht="12.75">
      <c r="E93" s="213"/>
    </row>
    <row r="94" ht="12.75">
      <c r="E94" s="213"/>
    </row>
    <row r="95" ht="12.75">
      <c r="E95" s="213"/>
    </row>
    <row r="96" ht="12.75">
      <c r="E96" s="213"/>
    </row>
    <row r="97" ht="12.75">
      <c r="E97" s="213"/>
    </row>
    <row r="98" ht="12.75">
      <c r="E98" s="213"/>
    </row>
    <row r="99" ht="12.75">
      <c r="E99" s="213"/>
    </row>
    <row r="100" ht="12.75">
      <c r="E100" s="213"/>
    </row>
    <row r="101" spans="1:7" ht="12.75">
      <c r="A101" s="258"/>
      <c r="B101" s="258"/>
      <c r="C101" s="258"/>
      <c r="D101" s="258"/>
      <c r="E101" s="258"/>
      <c r="F101" s="258"/>
      <c r="G101" s="258"/>
    </row>
    <row r="102" spans="1:7" ht="12.75">
      <c r="A102" s="258"/>
      <c r="B102" s="258"/>
      <c r="C102" s="258"/>
      <c r="D102" s="258"/>
      <c r="E102" s="258"/>
      <c r="F102" s="258"/>
      <c r="G102" s="258"/>
    </row>
    <row r="103" spans="1:7" ht="12.75">
      <c r="A103" s="258"/>
      <c r="B103" s="258"/>
      <c r="C103" s="258"/>
      <c r="D103" s="258"/>
      <c r="E103" s="258"/>
      <c r="F103" s="258"/>
      <c r="G103" s="258"/>
    </row>
    <row r="104" spans="1:7" ht="12.75">
      <c r="A104" s="258"/>
      <c r="B104" s="258"/>
      <c r="C104" s="258"/>
      <c r="D104" s="258"/>
      <c r="E104" s="258"/>
      <c r="F104" s="258"/>
      <c r="G104" s="258"/>
    </row>
    <row r="105" ht="12.75">
      <c r="E105" s="213"/>
    </row>
    <row r="106" ht="12.75">
      <c r="E106" s="213"/>
    </row>
    <row r="107" ht="12.75">
      <c r="E107" s="213"/>
    </row>
    <row r="108" ht="12.75">
      <c r="E108" s="213"/>
    </row>
    <row r="109" ht="12.75">
      <c r="E109" s="213"/>
    </row>
    <row r="110" ht="12.75">
      <c r="E110" s="213"/>
    </row>
    <row r="111" ht="12.75">
      <c r="E111" s="213"/>
    </row>
    <row r="112" ht="12.75">
      <c r="E112" s="213"/>
    </row>
    <row r="113" ht="12.75">
      <c r="E113" s="213"/>
    </row>
    <row r="114" ht="12.75">
      <c r="E114" s="213"/>
    </row>
    <row r="115" ht="12.75">
      <c r="E115" s="213"/>
    </row>
    <row r="116" ht="12.75">
      <c r="E116" s="213"/>
    </row>
    <row r="117" ht="12.75">
      <c r="E117" s="213"/>
    </row>
    <row r="118" ht="12.75">
      <c r="E118" s="213"/>
    </row>
    <row r="119" ht="12.75">
      <c r="E119" s="213"/>
    </row>
    <row r="120" ht="12.75">
      <c r="E120" s="213"/>
    </row>
    <row r="121" ht="12.75">
      <c r="E121" s="213"/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ht="12.75">
      <c r="E129" s="213"/>
    </row>
    <row r="130" ht="12.75">
      <c r="E130" s="213"/>
    </row>
    <row r="131" ht="12.75">
      <c r="E131" s="213"/>
    </row>
    <row r="132" ht="12.75">
      <c r="E132" s="213"/>
    </row>
    <row r="133" ht="12.75">
      <c r="E133" s="213"/>
    </row>
    <row r="134" ht="12.75">
      <c r="E134" s="213"/>
    </row>
    <row r="135" ht="12.75">
      <c r="E135" s="213"/>
    </row>
    <row r="136" spans="1:2" ht="12.75">
      <c r="A136" s="269"/>
      <c r="B136" s="269"/>
    </row>
    <row r="137" spans="1:7" ht="12.75">
      <c r="A137" s="258"/>
      <c r="B137" s="258"/>
      <c r="C137" s="270"/>
      <c r="D137" s="270"/>
      <c r="E137" s="271"/>
      <c r="F137" s="270"/>
      <c r="G137" s="272"/>
    </row>
    <row r="138" spans="1:7" ht="12.75">
      <c r="A138" s="273"/>
      <c r="B138" s="273"/>
      <c r="C138" s="258"/>
      <c r="D138" s="258"/>
      <c r="E138" s="274"/>
      <c r="F138" s="258"/>
      <c r="G138" s="258"/>
    </row>
    <row r="139" spans="1:7" ht="12.75">
      <c r="A139" s="258"/>
      <c r="B139" s="258"/>
      <c r="C139" s="258"/>
      <c r="D139" s="258"/>
      <c r="E139" s="274"/>
      <c r="F139" s="258"/>
      <c r="G139" s="258"/>
    </row>
    <row r="140" spans="1:7" ht="12.75">
      <c r="A140" s="258"/>
      <c r="B140" s="258"/>
      <c r="C140" s="258"/>
      <c r="D140" s="258"/>
      <c r="E140" s="274"/>
      <c r="F140" s="258"/>
      <c r="G140" s="258"/>
    </row>
    <row r="141" spans="1:7" ht="12.75">
      <c r="A141" s="258"/>
      <c r="B141" s="258"/>
      <c r="C141" s="258"/>
      <c r="D141" s="258"/>
      <c r="E141" s="274"/>
      <c r="F141" s="258"/>
      <c r="G141" s="258"/>
    </row>
    <row r="142" spans="1:7" ht="12.75">
      <c r="A142" s="258"/>
      <c r="B142" s="258"/>
      <c r="C142" s="258"/>
      <c r="D142" s="258"/>
      <c r="E142" s="274"/>
      <c r="F142" s="258"/>
      <c r="G142" s="258"/>
    </row>
    <row r="143" spans="1:7" ht="12.75">
      <c r="A143" s="258"/>
      <c r="B143" s="258"/>
      <c r="C143" s="258"/>
      <c r="D143" s="258"/>
      <c r="E143" s="274"/>
      <c r="F143" s="258"/>
      <c r="G143" s="258"/>
    </row>
    <row r="144" spans="1:7" ht="12.75">
      <c r="A144" s="258"/>
      <c r="B144" s="258"/>
      <c r="C144" s="258"/>
      <c r="D144" s="258"/>
      <c r="E144" s="274"/>
      <c r="F144" s="258"/>
      <c r="G144" s="258"/>
    </row>
    <row r="145" spans="1:7" ht="12.75">
      <c r="A145" s="258"/>
      <c r="B145" s="258"/>
      <c r="C145" s="258"/>
      <c r="D145" s="258"/>
      <c r="E145" s="274"/>
      <c r="F145" s="258"/>
      <c r="G145" s="258"/>
    </row>
    <row r="146" spans="1:7" ht="12.75">
      <c r="A146" s="258"/>
      <c r="B146" s="258"/>
      <c r="C146" s="258"/>
      <c r="D146" s="258"/>
      <c r="E146" s="274"/>
      <c r="F146" s="258"/>
      <c r="G146" s="258"/>
    </row>
    <row r="147" spans="1:7" ht="12.75">
      <c r="A147" s="258"/>
      <c r="B147" s="258"/>
      <c r="C147" s="258"/>
      <c r="D147" s="258"/>
      <c r="E147" s="274"/>
      <c r="F147" s="258"/>
      <c r="G147" s="258"/>
    </row>
    <row r="148" spans="1:7" ht="12.75">
      <c r="A148" s="258"/>
      <c r="B148" s="258"/>
      <c r="C148" s="258"/>
      <c r="D148" s="258"/>
      <c r="E148" s="274"/>
      <c r="F148" s="258"/>
      <c r="G148" s="258"/>
    </row>
    <row r="149" spans="1:7" ht="12.75">
      <c r="A149" s="258"/>
      <c r="B149" s="258"/>
      <c r="C149" s="258"/>
      <c r="D149" s="258"/>
      <c r="E149" s="274"/>
      <c r="F149" s="258"/>
      <c r="G149" s="258"/>
    </row>
    <row r="150" spans="1:7" ht="12.75">
      <c r="A150" s="258"/>
      <c r="B150" s="258"/>
      <c r="C150" s="258"/>
      <c r="D150" s="258"/>
      <c r="E150" s="274"/>
      <c r="F150" s="258"/>
      <c r="G150" s="258"/>
    </row>
  </sheetData>
  <sheetProtection/>
  <mergeCells count="43">
    <mergeCell ref="C12:G12"/>
    <mergeCell ref="C15:G15"/>
    <mergeCell ref="A1:G1"/>
    <mergeCell ref="A3:B3"/>
    <mergeCell ref="A4:B4"/>
    <mergeCell ref="E4:G4"/>
    <mergeCell ref="C9:G9"/>
    <mergeCell ref="C11:G11"/>
    <mergeCell ref="C16:D16"/>
    <mergeCell ref="C18:G18"/>
    <mergeCell ref="C19:D19"/>
    <mergeCell ref="C21:G21"/>
    <mergeCell ref="C22:G22"/>
    <mergeCell ref="C23:G23"/>
    <mergeCell ref="C24:D24"/>
    <mergeCell ref="C26:D26"/>
    <mergeCell ref="C28:G28"/>
    <mergeCell ref="C29:G29"/>
    <mergeCell ref="C30:G30"/>
    <mergeCell ref="C31:G31"/>
    <mergeCell ref="C47:D47"/>
    <mergeCell ref="C32:G32"/>
    <mergeCell ref="C33:D33"/>
    <mergeCell ref="C35:G35"/>
    <mergeCell ref="C36:D36"/>
    <mergeCell ref="C37:D37"/>
    <mergeCell ref="C39:G39"/>
    <mergeCell ref="C49:D49"/>
    <mergeCell ref="C50:D50"/>
    <mergeCell ref="C52:D52"/>
    <mergeCell ref="C54:D54"/>
    <mergeCell ref="C58:D58"/>
    <mergeCell ref="C40:D40"/>
    <mergeCell ref="C41:D41"/>
    <mergeCell ref="C43:D43"/>
    <mergeCell ref="C45:G45"/>
    <mergeCell ref="C46:D46"/>
    <mergeCell ref="C62:G62"/>
    <mergeCell ref="C63:G63"/>
    <mergeCell ref="C65:G65"/>
    <mergeCell ref="C66:G66"/>
    <mergeCell ref="C68:G68"/>
    <mergeCell ref="C70:G7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279</v>
      </c>
      <c r="D2" s="78" t="s">
        <v>280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279</v>
      </c>
      <c r="B5" s="91"/>
      <c r="C5" s="92" t="s">
        <v>280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01.3 SO 01.3 Rek'!E13</f>
        <v>362874.6535204493</v>
      </c>
      <c r="D15" s="130">
        <f>'SO 01.3 SO 01.3 Rek'!A21</f>
        <v>0</v>
      </c>
      <c r="E15" s="131"/>
      <c r="F15" s="132"/>
      <c r="G15" s="129">
        <f>'SO 01.3 SO 01.3 Rek'!I21</f>
        <v>0</v>
      </c>
    </row>
    <row r="16" spans="1:7" ht="15.75" customHeight="1">
      <c r="A16" s="127" t="s">
        <v>45</v>
      </c>
      <c r="B16" s="128" t="s">
        <v>46</v>
      </c>
      <c r="C16" s="129">
        <f>'SO 01.3 SO 01.3 Rek'!F13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01.3 SO 01.3 Rek'!H13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01.3 SO 01.3 Rek'!G13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362874.6535204493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01.3 SO 01.3 Rek'!I13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362874.6535204493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362874.6535204493</v>
      </c>
      <c r="D23" s="140" t="s">
        <v>55</v>
      </c>
      <c r="E23" s="141"/>
      <c r="F23" s="142"/>
      <c r="G23" s="129">
        <f>'SO 01.3 SO 01.3 Rek'!H19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362874.6535204493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76204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439079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0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279</v>
      </c>
      <c r="I1" s="172"/>
    </row>
    <row r="2" spans="1:9" ht="13.5" thickBot="1">
      <c r="A2" s="315" t="s">
        <v>69</v>
      </c>
      <c r="B2" s="316"/>
      <c r="C2" s="173" t="s">
        <v>281</v>
      </c>
      <c r="D2" s="174"/>
      <c r="E2" s="175"/>
      <c r="F2" s="174"/>
      <c r="G2" s="317" t="s">
        <v>280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01.3 SO 01.3 Pol'!B7</f>
        <v>1</v>
      </c>
      <c r="B7" s="62" t="str">
        <f>'SO 01.3 SO 01.3 Pol'!C7</f>
        <v>Zemní práce</v>
      </c>
      <c r="D7" s="185"/>
      <c r="E7" s="276">
        <f>'SO 01.3 SO 01.3 Pol'!BA59</f>
        <v>119605.97592081892</v>
      </c>
      <c r="F7" s="277">
        <f>'SO 01.3 SO 01.3 Pol'!BB59</f>
        <v>0</v>
      </c>
      <c r="G7" s="277">
        <f>'SO 01.3 SO 01.3 Pol'!BC59</f>
        <v>0</v>
      </c>
      <c r="H7" s="277">
        <f>'SO 01.3 SO 01.3 Pol'!BD59</f>
        <v>0</v>
      </c>
      <c r="I7" s="278">
        <f>'SO 01.3 SO 01.3 Pol'!BE59</f>
        <v>0</v>
      </c>
    </row>
    <row r="8" spans="1:9" s="108" customFormat="1" ht="12.75">
      <c r="A8" s="275" t="str">
        <f>'SO 01.3 SO 01.3 Pol'!B60</f>
        <v>2</v>
      </c>
      <c r="B8" s="62" t="str">
        <f>'SO 01.3 SO 01.3 Pol'!C60</f>
        <v>Základy a zvláštní zakládání</v>
      </c>
      <c r="D8" s="185"/>
      <c r="E8" s="276">
        <f>'SO 01.3 SO 01.3 Pol'!BA63</f>
        <v>3863.7487145928762</v>
      </c>
      <c r="F8" s="277">
        <f>'SO 01.3 SO 01.3 Pol'!BB63</f>
        <v>0</v>
      </c>
      <c r="G8" s="277">
        <f>'SO 01.3 SO 01.3 Pol'!BC63</f>
        <v>0</v>
      </c>
      <c r="H8" s="277">
        <f>'SO 01.3 SO 01.3 Pol'!BD63</f>
        <v>0</v>
      </c>
      <c r="I8" s="278">
        <f>'SO 01.3 SO 01.3 Pol'!BE63</f>
        <v>0</v>
      </c>
    </row>
    <row r="9" spans="1:9" s="108" customFormat="1" ht="12.75">
      <c r="A9" s="275" t="str">
        <f>'SO 01.3 SO 01.3 Pol'!B64</f>
        <v>4</v>
      </c>
      <c r="B9" s="62" t="str">
        <f>'SO 01.3 SO 01.3 Pol'!C64</f>
        <v>Vodorovné konstrukce</v>
      </c>
      <c r="D9" s="185"/>
      <c r="E9" s="276">
        <f>'SO 01.3 SO 01.3 Pol'!BA67</f>
        <v>5409.248200430026</v>
      </c>
      <c r="F9" s="277">
        <f>'SO 01.3 SO 01.3 Pol'!BB67</f>
        <v>0</v>
      </c>
      <c r="G9" s="277">
        <f>'SO 01.3 SO 01.3 Pol'!BC67</f>
        <v>0</v>
      </c>
      <c r="H9" s="277">
        <f>'SO 01.3 SO 01.3 Pol'!BD67</f>
        <v>0</v>
      </c>
      <c r="I9" s="278">
        <f>'SO 01.3 SO 01.3 Pol'!BE67</f>
        <v>0</v>
      </c>
    </row>
    <row r="10" spans="1:9" s="108" customFormat="1" ht="12.75">
      <c r="A10" s="275" t="str">
        <f>'SO 01.3 SO 01.3 Pol'!B68</f>
        <v>87</v>
      </c>
      <c r="B10" s="62" t="str">
        <f>'SO 01.3 SO 01.3 Pol'!C68</f>
        <v>Potrubí z trub z plastických hmot</v>
      </c>
      <c r="D10" s="185"/>
      <c r="E10" s="276">
        <f>'SO 01.3 SO 01.3 Pol'!BA78</f>
        <v>176628.66766385775</v>
      </c>
      <c r="F10" s="277">
        <f>'SO 01.3 SO 01.3 Pol'!BB78</f>
        <v>0</v>
      </c>
      <c r="G10" s="277">
        <f>'SO 01.3 SO 01.3 Pol'!BC78</f>
        <v>0</v>
      </c>
      <c r="H10" s="277">
        <f>'SO 01.3 SO 01.3 Pol'!BD78</f>
        <v>0</v>
      </c>
      <c r="I10" s="278">
        <f>'SO 01.3 SO 01.3 Pol'!BE78</f>
        <v>0</v>
      </c>
    </row>
    <row r="11" spans="1:9" s="108" customFormat="1" ht="12.75">
      <c r="A11" s="275" t="str">
        <f>'SO 01.3 SO 01.3 Pol'!B79</f>
        <v>89</v>
      </c>
      <c r="B11" s="62" t="str">
        <f>'SO 01.3 SO 01.3 Pol'!C79</f>
        <v>Ostatní konstrukce na trubním vedení</v>
      </c>
      <c r="D11" s="185"/>
      <c r="E11" s="276">
        <f>'SO 01.3 SO 01.3 Pol'!BA88</f>
        <v>55712.134243245775</v>
      </c>
      <c r="F11" s="277">
        <f>'SO 01.3 SO 01.3 Pol'!BB88</f>
        <v>0</v>
      </c>
      <c r="G11" s="277">
        <f>'SO 01.3 SO 01.3 Pol'!BC88</f>
        <v>0</v>
      </c>
      <c r="H11" s="277">
        <f>'SO 01.3 SO 01.3 Pol'!BD88</f>
        <v>0</v>
      </c>
      <c r="I11" s="278">
        <f>'SO 01.3 SO 01.3 Pol'!BE88</f>
        <v>0</v>
      </c>
    </row>
    <row r="12" spans="1:9" s="108" customFormat="1" ht="13.5" thickBot="1">
      <c r="A12" s="275" t="str">
        <f>'SO 01.3 SO 01.3 Pol'!B89</f>
        <v>99</v>
      </c>
      <c r="B12" s="62" t="str">
        <f>'SO 01.3 SO 01.3 Pol'!C89</f>
        <v>Staveništní přesun hmot</v>
      </c>
      <c r="D12" s="185"/>
      <c r="E12" s="276">
        <f>'SO 01.3 SO 01.3 Pol'!BA91</f>
        <v>1654.8787775039732</v>
      </c>
      <c r="F12" s="277">
        <f>'SO 01.3 SO 01.3 Pol'!BB91</f>
        <v>0</v>
      </c>
      <c r="G12" s="277">
        <f>'SO 01.3 SO 01.3 Pol'!BC91</f>
        <v>0</v>
      </c>
      <c r="H12" s="277">
        <f>'SO 01.3 SO 01.3 Pol'!BD91</f>
        <v>0</v>
      </c>
      <c r="I12" s="278">
        <f>'SO 01.3 SO 01.3 Pol'!BE91</f>
        <v>0</v>
      </c>
    </row>
    <row r="13" spans="1:9" s="14" customFormat="1" ht="13.5" thickBot="1">
      <c r="A13" s="186"/>
      <c r="B13" s="187" t="s">
        <v>72</v>
      </c>
      <c r="C13" s="187"/>
      <c r="D13" s="188"/>
      <c r="E13" s="189">
        <f>SUM(E7:E12)</f>
        <v>362874.6535204493</v>
      </c>
      <c r="F13" s="190">
        <f>SUM(F7:F12)</f>
        <v>0</v>
      </c>
      <c r="G13" s="190">
        <f>SUM(G7:G12)</f>
        <v>0</v>
      </c>
      <c r="H13" s="190">
        <f>SUM(H7:H12)</f>
        <v>0</v>
      </c>
      <c r="I13" s="191">
        <f>SUM(I7:I12)</f>
        <v>0</v>
      </c>
    </row>
    <row r="14" spans="1:9" ht="12.7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57" ht="19.5" customHeight="1">
      <c r="A15" s="177" t="s">
        <v>73</v>
      </c>
      <c r="B15" s="177"/>
      <c r="C15" s="177"/>
      <c r="D15" s="177"/>
      <c r="E15" s="177"/>
      <c r="F15" s="177"/>
      <c r="G15" s="192"/>
      <c r="H15" s="177"/>
      <c r="I15" s="177"/>
      <c r="BA15" s="114"/>
      <c r="BB15" s="114"/>
      <c r="BC15" s="114"/>
      <c r="BD15" s="114"/>
      <c r="BE15" s="114"/>
    </row>
    <row r="16" ht="13.5" thickBot="1"/>
    <row r="17" spans="1:9" ht="12.75">
      <c r="A17" s="143" t="s">
        <v>74</v>
      </c>
      <c r="B17" s="144"/>
      <c r="C17" s="144"/>
      <c r="D17" s="193"/>
      <c r="E17" s="194" t="s">
        <v>75</v>
      </c>
      <c r="F17" s="195" t="s">
        <v>12</v>
      </c>
      <c r="G17" s="196" t="s">
        <v>76</v>
      </c>
      <c r="H17" s="197"/>
      <c r="I17" s="198" t="s">
        <v>75</v>
      </c>
    </row>
    <row r="18" spans="1:53" ht="12.75">
      <c r="A18" s="137"/>
      <c r="B18" s="128"/>
      <c r="C18" s="128"/>
      <c r="D18" s="199"/>
      <c r="E18" s="200"/>
      <c r="F18" s="201"/>
      <c r="G18" s="202">
        <f>CHOOSE(BA18+1,E13+F13,E13+F13+H13,E13+F13+G13+H13,E13,F13,H13,G13,H13+G13,0)</f>
        <v>0</v>
      </c>
      <c r="H18" s="203"/>
      <c r="I18" s="204">
        <f>E18+F18*G18/100</f>
        <v>0</v>
      </c>
      <c r="BA18" s="1">
        <v>8</v>
      </c>
    </row>
    <row r="19" spans="1:9" ht="13.5" thickBot="1">
      <c r="A19" s="205"/>
      <c r="B19" s="206" t="s">
        <v>77</v>
      </c>
      <c r="C19" s="207"/>
      <c r="D19" s="208"/>
      <c r="E19" s="209"/>
      <c r="F19" s="210"/>
      <c r="G19" s="210"/>
      <c r="H19" s="320">
        <f>SUM(I18:I18)</f>
        <v>0</v>
      </c>
      <c r="I19" s="321"/>
    </row>
    <row r="21" spans="2:9" ht="12.75">
      <c r="B21" s="14"/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  <row r="70" spans="6:9" ht="12.75">
      <c r="F70" s="211"/>
      <c r="G70" s="212"/>
      <c r="H70" s="212"/>
      <c r="I70" s="46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64"/>
  <sheetViews>
    <sheetView showGridLines="0" showZeros="0" view="pageBreakPreview" zoomScale="85" zoomScaleSheetLayoutView="85" zoomScalePageLayoutView="0" workbookViewId="0" topLeftCell="A49">
      <selection activeCell="C72" sqref="C72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01.3 SO 01.3 Rek'!H1</f>
        <v>SO 01.3</v>
      </c>
      <c r="G3" s="220"/>
    </row>
    <row r="4" spans="1:7" ht="13.5" thickBot="1">
      <c r="A4" s="323" t="s">
        <v>69</v>
      </c>
      <c r="B4" s="316"/>
      <c r="C4" s="173" t="s">
        <v>281</v>
      </c>
      <c r="D4" s="221"/>
      <c r="E4" s="324" t="str">
        <f>'SO 01.3 SO 01.3 Rek'!G2</f>
        <v>Kanalizace dešťová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282</v>
      </c>
      <c r="C8" s="243" t="s">
        <v>283</v>
      </c>
      <c r="D8" s="244" t="s">
        <v>131</v>
      </c>
      <c r="E8" s="245">
        <v>3</v>
      </c>
      <c r="F8" s="245">
        <v>195.13882396933718</v>
      </c>
      <c r="G8" s="246">
        <f>E8*F8</f>
        <v>585.4164719080115</v>
      </c>
      <c r="H8" s="247">
        <v>0.01271</v>
      </c>
      <c r="I8" s="248">
        <f>E8*H8</f>
        <v>0.038130000000000004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585.4164719080115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/>
      <c r="D9" s="330"/>
      <c r="E9" s="330"/>
      <c r="F9" s="330"/>
      <c r="G9" s="331"/>
      <c r="I9" s="251"/>
      <c r="K9" s="251"/>
      <c r="L9" s="252"/>
      <c r="O9" s="240">
        <v>3</v>
      </c>
    </row>
    <row r="10" spans="1:80" ht="12.75">
      <c r="A10" s="241">
        <v>2</v>
      </c>
      <c r="B10" s="242" t="s">
        <v>132</v>
      </c>
      <c r="C10" s="243" t="s">
        <v>133</v>
      </c>
      <c r="D10" s="244" t="s">
        <v>131</v>
      </c>
      <c r="E10" s="245">
        <v>3</v>
      </c>
      <c r="F10" s="245">
        <v>195.13882396933718</v>
      </c>
      <c r="G10" s="246">
        <f>E10*F10</f>
        <v>585.4164719080115</v>
      </c>
      <c r="H10" s="247">
        <v>0.02478</v>
      </c>
      <c r="I10" s="248">
        <f>E10*H10</f>
        <v>0.07434</v>
      </c>
      <c r="J10" s="247">
        <v>0</v>
      </c>
      <c r="K10" s="248">
        <f>E10*J10</f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>IF(AZ10=1,G10,0)</f>
        <v>585.4164719080115</v>
      </c>
      <c r="BB10" s="213">
        <f>IF(AZ10=2,G10,0)</f>
        <v>0</v>
      </c>
      <c r="BC10" s="213">
        <f>IF(AZ10=3,G10,0)</f>
        <v>0</v>
      </c>
      <c r="BD10" s="213">
        <f>IF(AZ10=4,G10,0)</f>
        <v>0</v>
      </c>
      <c r="BE10" s="213">
        <f>IF(AZ10=5,G10,0)</f>
        <v>0</v>
      </c>
      <c r="CA10" s="240">
        <v>1</v>
      </c>
      <c r="CB10" s="240">
        <v>1</v>
      </c>
    </row>
    <row r="11" spans="1:15" ht="12.75">
      <c r="A11" s="249"/>
      <c r="B11" s="250"/>
      <c r="C11" s="329" t="s">
        <v>134</v>
      </c>
      <c r="D11" s="330"/>
      <c r="E11" s="330"/>
      <c r="F11" s="330"/>
      <c r="G11" s="331"/>
      <c r="I11" s="251"/>
      <c r="K11" s="251"/>
      <c r="L11" s="252" t="s">
        <v>134</v>
      </c>
      <c r="O11" s="240">
        <v>3</v>
      </c>
    </row>
    <row r="12" spans="1:15" ht="12.75">
      <c r="A12" s="249"/>
      <c r="B12" s="250"/>
      <c r="C12" s="329"/>
      <c r="D12" s="330"/>
      <c r="E12" s="330"/>
      <c r="F12" s="330"/>
      <c r="G12" s="331"/>
      <c r="I12" s="251"/>
      <c r="K12" s="251"/>
      <c r="L12" s="252"/>
      <c r="O12" s="240">
        <v>3</v>
      </c>
    </row>
    <row r="13" spans="1:80" ht="12.75">
      <c r="A13" s="241">
        <v>3</v>
      </c>
      <c r="B13" s="242" t="s">
        <v>135</v>
      </c>
      <c r="C13" s="243" t="s">
        <v>136</v>
      </c>
      <c r="D13" s="244" t="s">
        <v>137</v>
      </c>
      <c r="E13" s="245">
        <v>5</v>
      </c>
      <c r="F13" s="245">
        <v>390.27764793867436</v>
      </c>
      <c r="G13" s="246">
        <f>E13*F13</f>
        <v>1951.3882396933718</v>
      </c>
      <c r="H13" s="247">
        <v>0</v>
      </c>
      <c r="I13" s="248">
        <f>E13*H13</f>
        <v>0</v>
      </c>
      <c r="J13" s="247">
        <v>0</v>
      </c>
      <c r="K13" s="248">
        <f>E13*J13</f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>IF(AZ13=1,G13,0)</f>
        <v>1951.3882396933718</v>
      </c>
      <c r="BB13" s="213">
        <f>IF(AZ13=2,G13,0)</f>
        <v>0</v>
      </c>
      <c r="BC13" s="213">
        <f>IF(AZ13=3,G13,0)</f>
        <v>0</v>
      </c>
      <c r="BD13" s="213">
        <f>IF(AZ13=4,G13,0)</f>
        <v>0</v>
      </c>
      <c r="BE13" s="213">
        <f>IF(AZ13=5,G13,0)</f>
        <v>0</v>
      </c>
      <c r="CA13" s="240">
        <v>1</v>
      </c>
      <c r="CB13" s="240">
        <v>1</v>
      </c>
    </row>
    <row r="14" spans="1:80" ht="12.75">
      <c r="A14" s="241">
        <v>4</v>
      </c>
      <c r="B14" s="242" t="s">
        <v>138</v>
      </c>
      <c r="C14" s="243" t="s">
        <v>139</v>
      </c>
      <c r="D14" s="244" t="s">
        <v>137</v>
      </c>
      <c r="E14" s="245">
        <v>132</v>
      </c>
      <c r="F14" s="245">
        <v>121.96176498083575</v>
      </c>
      <c r="G14" s="246">
        <f>E14*F14</f>
        <v>16098.952977470319</v>
      </c>
      <c r="H14" s="247">
        <v>0</v>
      </c>
      <c r="I14" s="248">
        <f>E14*H14</f>
        <v>0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16098.952977470319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140</v>
      </c>
      <c r="D15" s="330"/>
      <c r="E15" s="330"/>
      <c r="F15" s="330"/>
      <c r="G15" s="331"/>
      <c r="I15" s="251"/>
      <c r="K15" s="251"/>
      <c r="L15" s="252" t="s">
        <v>140</v>
      </c>
      <c r="O15" s="240">
        <v>3</v>
      </c>
    </row>
    <row r="16" spans="1:15" ht="22.5">
      <c r="A16" s="249"/>
      <c r="B16" s="253"/>
      <c r="C16" s="327" t="s">
        <v>284</v>
      </c>
      <c r="D16" s="328"/>
      <c r="E16" s="254">
        <v>132</v>
      </c>
      <c r="F16" s="255"/>
      <c r="G16" s="256"/>
      <c r="H16" s="257"/>
      <c r="I16" s="251"/>
      <c r="J16" s="258"/>
      <c r="K16" s="251"/>
      <c r="M16" s="252" t="s">
        <v>284</v>
      </c>
      <c r="O16" s="240"/>
    </row>
    <row r="17" spans="1:80" ht="12.75">
      <c r="A17" s="241">
        <v>5</v>
      </c>
      <c r="B17" s="242" t="s">
        <v>142</v>
      </c>
      <c r="C17" s="243" t="s">
        <v>143</v>
      </c>
      <c r="D17" s="244" t="s">
        <v>137</v>
      </c>
      <c r="E17" s="245">
        <v>165</v>
      </c>
      <c r="F17" s="245">
        <v>121.96176498083575</v>
      </c>
      <c r="G17" s="246">
        <f>E17*F17</f>
        <v>20123.6912218379</v>
      </c>
      <c r="H17" s="247">
        <v>0</v>
      </c>
      <c r="I17" s="248">
        <f>E17*H17</f>
        <v>0</v>
      </c>
      <c r="J17" s="247">
        <v>0</v>
      </c>
      <c r="K17" s="248">
        <f>E17*J17</f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>IF(AZ17=1,G17,0)</f>
        <v>20123.6912218379</v>
      </c>
      <c r="BB17" s="213">
        <f>IF(AZ17=2,G17,0)</f>
        <v>0</v>
      </c>
      <c r="BC17" s="213">
        <f>IF(AZ17=3,G17,0)</f>
        <v>0</v>
      </c>
      <c r="BD17" s="213">
        <f>IF(AZ17=4,G17,0)</f>
        <v>0</v>
      </c>
      <c r="BE17" s="213">
        <f>IF(AZ17=5,G17,0)</f>
        <v>0</v>
      </c>
      <c r="CA17" s="240">
        <v>1</v>
      </c>
      <c r="CB17" s="240">
        <v>1</v>
      </c>
    </row>
    <row r="18" spans="1:15" ht="12.75">
      <c r="A18" s="249"/>
      <c r="B18" s="250"/>
      <c r="C18" s="329" t="s">
        <v>144</v>
      </c>
      <c r="D18" s="330"/>
      <c r="E18" s="330"/>
      <c r="F18" s="330"/>
      <c r="G18" s="331"/>
      <c r="I18" s="251"/>
      <c r="K18" s="251"/>
      <c r="L18" s="252" t="s">
        <v>144</v>
      </c>
      <c r="O18" s="240">
        <v>3</v>
      </c>
    </row>
    <row r="19" spans="1:15" ht="22.5">
      <c r="A19" s="249"/>
      <c r="B19" s="253"/>
      <c r="C19" s="327" t="s">
        <v>285</v>
      </c>
      <c r="D19" s="328"/>
      <c r="E19" s="254">
        <v>165</v>
      </c>
      <c r="F19" s="255"/>
      <c r="G19" s="256"/>
      <c r="H19" s="257"/>
      <c r="I19" s="251"/>
      <c r="J19" s="258"/>
      <c r="K19" s="251"/>
      <c r="M19" s="252" t="s">
        <v>285</v>
      </c>
      <c r="O19" s="240"/>
    </row>
    <row r="20" spans="1:80" ht="12.75">
      <c r="A20" s="241">
        <v>6</v>
      </c>
      <c r="B20" s="242" t="s">
        <v>146</v>
      </c>
      <c r="C20" s="243" t="s">
        <v>147</v>
      </c>
      <c r="D20" s="244" t="s">
        <v>137</v>
      </c>
      <c r="E20" s="245">
        <v>33</v>
      </c>
      <c r="F20" s="245">
        <v>121.96176498083575</v>
      </c>
      <c r="G20" s="246">
        <f>E20*F20</f>
        <v>4024.7382443675797</v>
      </c>
      <c r="H20" s="247">
        <v>0</v>
      </c>
      <c r="I20" s="248">
        <f>E20*H20</f>
        <v>0</v>
      </c>
      <c r="J20" s="247">
        <v>0</v>
      </c>
      <c r="K20" s="248">
        <f>E20*J20</f>
        <v>0</v>
      </c>
      <c r="O20" s="240">
        <v>2</v>
      </c>
      <c r="AA20" s="213">
        <v>1</v>
      </c>
      <c r="AB20" s="213">
        <v>1</v>
      </c>
      <c r="AC20" s="213">
        <v>1</v>
      </c>
      <c r="AZ20" s="213">
        <v>1</v>
      </c>
      <c r="BA20" s="213">
        <f>IF(AZ20=1,G20,0)</f>
        <v>4024.7382443675797</v>
      </c>
      <c r="BB20" s="213">
        <f>IF(AZ20=2,G20,0)</f>
        <v>0</v>
      </c>
      <c r="BC20" s="213">
        <f>IF(AZ20=3,G20,0)</f>
        <v>0</v>
      </c>
      <c r="BD20" s="213">
        <f>IF(AZ20=4,G20,0)</f>
        <v>0</v>
      </c>
      <c r="BE20" s="213">
        <f>IF(AZ20=5,G20,0)</f>
        <v>0</v>
      </c>
      <c r="CA20" s="240">
        <v>1</v>
      </c>
      <c r="CB20" s="240">
        <v>1</v>
      </c>
    </row>
    <row r="21" spans="1:15" ht="12.75">
      <c r="A21" s="249"/>
      <c r="B21" s="250"/>
      <c r="C21" s="329" t="s">
        <v>148</v>
      </c>
      <c r="D21" s="330"/>
      <c r="E21" s="330"/>
      <c r="F21" s="330"/>
      <c r="G21" s="331"/>
      <c r="I21" s="251"/>
      <c r="K21" s="251"/>
      <c r="L21" s="252" t="s">
        <v>148</v>
      </c>
      <c r="O21" s="240">
        <v>3</v>
      </c>
    </row>
    <row r="22" spans="1:15" ht="22.5">
      <c r="A22" s="249"/>
      <c r="B22" s="253"/>
      <c r="C22" s="327" t="s">
        <v>286</v>
      </c>
      <c r="D22" s="328"/>
      <c r="E22" s="254">
        <v>33</v>
      </c>
      <c r="F22" s="255"/>
      <c r="G22" s="256"/>
      <c r="H22" s="257"/>
      <c r="I22" s="251"/>
      <c r="J22" s="258"/>
      <c r="K22" s="251"/>
      <c r="M22" s="252" t="s">
        <v>286</v>
      </c>
      <c r="O22" s="240"/>
    </row>
    <row r="23" spans="1:80" ht="12.75">
      <c r="A23" s="241">
        <v>7</v>
      </c>
      <c r="B23" s="242" t="s">
        <v>150</v>
      </c>
      <c r="C23" s="243" t="s">
        <v>151</v>
      </c>
      <c r="D23" s="244" t="s">
        <v>152</v>
      </c>
      <c r="E23" s="245">
        <v>660</v>
      </c>
      <c r="F23" s="245">
        <v>9.75694119846686</v>
      </c>
      <c r="G23" s="246">
        <f>E23*F23</f>
        <v>6439.581190988128</v>
      </c>
      <c r="H23" s="247">
        <v>0.00099</v>
      </c>
      <c r="I23" s="248">
        <f>E23*H23</f>
        <v>0.6534</v>
      </c>
      <c r="J23" s="247">
        <v>0</v>
      </c>
      <c r="K23" s="248">
        <f>E23*J23</f>
        <v>0</v>
      </c>
      <c r="O23" s="240">
        <v>2</v>
      </c>
      <c r="AA23" s="213">
        <v>1</v>
      </c>
      <c r="AB23" s="213">
        <v>1</v>
      </c>
      <c r="AC23" s="213">
        <v>1</v>
      </c>
      <c r="AZ23" s="213">
        <v>1</v>
      </c>
      <c r="BA23" s="213">
        <f>IF(AZ23=1,G23,0)</f>
        <v>6439.581190988128</v>
      </c>
      <c r="BB23" s="213">
        <f>IF(AZ23=2,G23,0)</f>
        <v>0</v>
      </c>
      <c r="BC23" s="213">
        <f>IF(AZ23=3,G23,0)</f>
        <v>0</v>
      </c>
      <c r="BD23" s="213">
        <f>IF(AZ23=4,G23,0)</f>
        <v>0</v>
      </c>
      <c r="BE23" s="213">
        <f>IF(AZ23=5,G23,0)</f>
        <v>0</v>
      </c>
      <c r="CA23" s="240">
        <v>1</v>
      </c>
      <c r="CB23" s="240">
        <v>1</v>
      </c>
    </row>
    <row r="24" spans="1:15" ht="12.75">
      <c r="A24" s="249"/>
      <c r="B24" s="250"/>
      <c r="C24" s="329" t="s">
        <v>153</v>
      </c>
      <c r="D24" s="330"/>
      <c r="E24" s="330"/>
      <c r="F24" s="330"/>
      <c r="G24" s="331"/>
      <c r="I24" s="251"/>
      <c r="K24" s="251"/>
      <c r="L24" s="252" t="s">
        <v>153</v>
      </c>
      <c r="O24" s="240">
        <v>3</v>
      </c>
    </row>
    <row r="25" spans="1:15" ht="22.5">
      <c r="A25" s="249"/>
      <c r="B25" s="250"/>
      <c r="C25" s="329" t="s">
        <v>154</v>
      </c>
      <c r="D25" s="330"/>
      <c r="E25" s="330"/>
      <c r="F25" s="330"/>
      <c r="G25" s="331"/>
      <c r="I25" s="251"/>
      <c r="K25" s="251"/>
      <c r="L25" s="252" t="s">
        <v>154</v>
      </c>
      <c r="O25" s="240">
        <v>3</v>
      </c>
    </row>
    <row r="26" spans="1:15" ht="12.75">
      <c r="A26" s="249"/>
      <c r="B26" s="253"/>
      <c r="C26" s="327" t="s">
        <v>287</v>
      </c>
      <c r="D26" s="328"/>
      <c r="E26" s="254">
        <v>660</v>
      </c>
      <c r="F26" s="255"/>
      <c r="G26" s="256"/>
      <c r="H26" s="257"/>
      <c r="I26" s="251"/>
      <c r="J26" s="258"/>
      <c r="K26" s="251"/>
      <c r="M26" s="252" t="s">
        <v>287</v>
      </c>
      <c r="O26" s="240"/>
    </row>
    <row r="27" spans="1:80" ht="12.75">
      <c r="A27" s="241">
        <v>8</v>
      </c>
      <c r="B27" s="242" t="s">
        <v>156</v>
      </c>
      <c r="C27" s="243" t="s">
        <v>258</v>
      </c>
      <c r="D27" s="244" t="s">
        <v>152</v>
      </c>
      <c r="E27" s="245">
        <v>660</v>
      </c>
      <c r="F27" s="245">
        <v>4.87847059923343</v>
      </c>
      <c r="G27" s="246">
        <f>E27*F27</f>
        <v>3219.790595494064</v>
      </c>
      <c r="H27" s="247">
        <v>0</v>
      </c>
      <c r="I27" s="248">
        <f>E27*H27</f>
        <v>0</v>
      </c>
      <c r="J27" s="247">
        <v>0</v>
      </c>
      <c r="K27" s="248">
        <f>E27*J27</f>
        <v>0</v>
      </c>
      <c r="O27" s="240">
        <v>2</v>
      </c>
      <c r="AA27" s="213">
        <v>1</v>
      </c>
      <c r="AB27" s="213">
        <v>1</v>
      </c>
      <c r="AC27" s="213">
        <v>1</v>
      </c>
      <c r="AZ27" s="213">
        <v>1</v>
      </c>
      <c r="BA27" s="213">
        <f>IF(AZ27=1,G27,0)</f>
        <v>3219.790595494064</v>
      </c>
      <c r="BB27" s="213">
        <f>IF(AZ27=2,G27,0)</f>
        <v>0</v>
      </c>
      <c r="BC27" s="213">
        <f>IF(AZ27=3,G27,0)</f>
        <v>0</v>
      </c>
      <c r="BD27" s="213">
        <f>IF(AZ27=4,G27,0)</f>
        <v>0</v>
      </c>
      <c r="BE27" s="213">
        <f>IF(AZ27=5,G27,0)</f>
        <v>0</v>
      </c>
      <c r="CA27" s="240">
        <v>1</v>
      </c>
      <c r="CB27" s="240">
        <v>1</v>
      </c>
    </row>
    <row r="28" spans="1:15" ht="12.75">
      <c r="A28" s="249"/>
      <c r="B28" s="253"/>
      <c r="C28" s="327" t="s">
        <v>287</v>
      </c>
      <c r="D28" s="328"/>
      <c r="E28" s="254">
        <v>660</v>
      </c>
      <c r="F28" s="255"/>
      <c r="G28" s="256"/>
      <c r="H28" s="257"/>
      <c r="I28" s="251"/>
      <c r="J28" s="258"/>
      <c r="K28" s="251"/>
      <c r="M28" s="252" t="s">
        <v>287</v>
      </c>
      <c r="O28" s="240"/>
    </row>
    <row r="29" spans="1:80" ht="12.75">
      <c r="A29" s="241">
        <v>9</v>
      </c>
      <c r="B29" s="242" t="s">
        <v>158</v>
      </c>
      <c r="C29" s="243" t="s">
        <v>259</v>
      </c>
      <c r="D29" s="244" t="s">
        <v>137</v>
      </c>
      <c r="E29" s="245">
        <v>165</v>
      </c>
      <c r="F29" s="245">
        <v>48.784705992334295</v>
      </c>
      <c r="G29" s="246">
        <f>E29*F29</f>
        <v>8049.4764887351585</v>
      </c>
      <c r="H29" s="247">
        <v>0</v>
      </c>
      <c r="I29" s="248">
        <f>E29*H29</f>
        <v>0</v>
      </c>
      <c r="J29" s="247">
        <v>0</v>
      </c>
      <c r="K29" s="248">
        <f>E29*J29</f>
        <v>0</v>
      </c>
      <c r="O29" s="240">
        <v>2</v>
      </c>
      <c r="AA29" s="213">
        <v>1</v>
      </c>
      <c r="AB29" s="213">
        <v>1</v>
      </c>
      <c r="AC29" s="213">
        <v>1</v>
      </c>
      <c r="AZ29" s="213">
        <v>1</v>
      </c>
      <c r="BA29" s="213">
        <f>IF(AZ29=1,G29,0)</f>
        <v>8049.4764887351585</v>
      </c>
      <c r="BB29" s="213">
        <f>IF(AZ29=2,G29,0)</f>
        <v>0</v>
      </c>
      <c r="BC29" s="213">
        <f>IF(AZ29=3,G29,0)</f>
        <v>0</v>
      </c>
      <c r="BD29" s="213">
        <f>IF(AZ29=4,G29,0)</f>
        <v>0</v>
      </c>
      <c r="BE29" s="213">
        <f>IF(AZ29=5,G29,0)</f>
        <v>0</v>
      </c>
      <c r="CA29" s="240">
        <v>1</v>
      </c>
      <c r="CB29" s="240">
        <v>1</v>
      </c>
    </row>
    <row r="30" spans="1:15" ht="12.75">
      <c r="A30" s="249"/>
      <c r="B30" s="250"/>
      <c r="C30" s="329" t="s">
        <v>160</v>
      </c>
      <c r="D30" s="330"/>
      <c r="E30" s="330"/>
      <c r="F30" s="330"/>
      <c r="G30" s="331"/>
      <c r="I30" s="251"/>
      <c r="K30" s="251"/>
      <c r="L30" s="252" t="s">
        <v>160</v>
      </c>
      <c r="O30" s="240">
        <v>3</v>
      </c>
    </row>
    <row r="31" spans="1:15" ht="22.5">
      <c r="A31" s="249"/>
      <c r="B31" s="250"/>
      <c r="C31" s="329" t="s">
        <v>161</v>
      </c>
      <c r="D31" s="330"/>
      <c r="E31" s="330"/>
      <c r="F31" s="330"/>
      <c r="G31" s="331"/>
      <c r="I31" s="251"/>
      <c r="K31" s="251"/>
      <c r="L31" s="252" t="s">
        <v>161</v>
      </c>
      <c r="O31" s="240">
        <v>3</v>
      </c>
    </row>
    <row r="32" spans="1:15" ht="12.75">
      <c r="A32" s="249"/>
      <c r="B32" s="250"/>
      <c r="C32" s="329" t="s">
        <v>162</v>
      </c>
      <c r="D32" s="330"/>
      <c r="E32" s="330"/>
      <c r="F32" s="330"/>
      <c r="G32" s="331"/>
      <c r="I32" s="251"/>
      <c r="K32" s="251"/>
      <c r="L32" s="252" t="s">
        <v>162</v>
      </c>
      <c r="O32" s="240">
        <v>3</v>
      </c>
    </row>
    <row r="33" spans="1:15" ht="12.75">
      <c r="A33" s="249"/>
      <c r="B33" s="250"/>
      <c r="C33" s="329" t="s">
        <v>163</v>
      </c>
      <c r="D33" s="330"/>
      <c r="E33" s="330"/>
      <c r="F33" s="330"/>
      <c r="G33" s="331"/>
      <c r="I33" s="251"/>
      <c r="K33" s="251"/>
      <c r="L33" s="252" t="s">
        <v>163</v>
      </c>
      <c r="O33" s="240">
        <v>3</v>
      </c>
    </row>
    <row r="34" spans="1:15" ht="12.75">
      <c r="A34" s="249"/>
      <c r="B34" s="250"/>
      <c r="C34" s="329" t="s">
        <v>164</v>
      </c>
      <c r="D34" s="330"/>
      <c r="E34" s="330"/>
      <c r="F34" s="330"/>
      <c r="G34" s="331"/>
      <c r="I34" s="251"/>
      <c r="K34" s="251"/>
      <c r="L34" s="252" t="s">
        <v>164</v>
      </c>
      <c r="O34" s="240">
        <v>3</v>
      </c>
    </row>
    <row r="35" spans="1:15" ht="22.5">
      <c r="A35" s="249"/>
      <c r="B35" s="253"/>
      <c r="C35" s="327" t="s">
        <v>285</v>
      </c>
      <c r="D35" s="328"/>
      <c r="E35" s="254">
        <v>165</v>
      </c>
      <c r="F35" s="255"/>
      <c r="G35" s="256"/>
      <c r="H35" s="257"/>
      <c r="I35" s="251"/>
      <c r="J35" s="258"/>
      <c r="K35" s="251"/>
      <c r="M35" s="252" t="s">
        <v>285</v>
      </c>
      <c r="O35" s="240"/>
    </row>
    <row r="36" spans="1:80" ht="12.75">
      <c r="A36" s="241">
        <v>10</v>
      </c>
      <c r="B36" s="242" t="s">
        <v>165</v>
      </c>
      <c r="C36" s="243" t="s">
        <v>166</v>
      </c>
      <c r="D36" s="244" t="s">
        <v>137</v>
      </c>
      <c r="E36" s="245">
        <v>95.04</v>
      </c>
      <c r="F36" s="245">
        <v>146.3541179770029</v>
      </c>
      <c r="G36" s="246">
        <f>E36*F36</f>
        <v>13909.495372534355</v>
      </c>
      <c r="H36" s="247">
        <v>0</v>
      </c>
      <c r="I36" s="248">
        <f>E36*H36</f>
        <v>0</v>
      </c>
      <c r="J36" s="247">
        <v>0</v>
      </c>
      <c r="K36" s="248">
        <f>E36*J36</f>
        <v>0</v>
      </c>
      <c r="O36" s="240">
        <v>2</v>
      </c>
      <c r="AA36" s="213">
        <v>1</v>
      </c>
      <c r="AB36" s="213">
        <v>1</v>
      </c>
      <c r="AC36" s="213">
        <v>1</v>
      </c>
      <c r="AZ36" s="213">
        <v>1</v>
      </c>
      <c r="BA36" s="213">
        <f>IF(AZ36=1,G36,0)</f>
        <v>13909.495372534355</v>
      </c>
      <c r="BB36" s="213">
        <f>IF(AZ36=2,G36,0)</f>
        <v>0</v>
      </c>
      <c r="BC36" s="213">
        <f>IF(AZ36=3,G36,0)</f>
        <v>0</v>
      </c>
      <c r="BD36" s="213">
        <f>IF(AZ36=4,G36,0)</f>
        <v>0</v>
      </c>
      <c r="BE36" s="213">
        <f>IF(AZ36=5,G36,0)</f>
        <v>0</v>
      </c>
      <c r="CA36" s="240">
        <v>1</v>
      </c>
      <c r="CB36" s="240">
        <v>1</v>
      </c>
    </row>
    <row r="37" spans="1:15" ht="12.75">
      <c r="A37" s="249"/>
      <c r="B37" s="250"/>
      <c r="C37" s="329" t="s">
        <v>167</v>
      </c>
      <c r="D37" s="330"/>
      <c r="E37" s="330"/>
      <c r="F37" s="330"/>
      <c r="G37" s="331"/>
      <c r="I37" s="251"/>
      <c r="K37" s="251"/>
      <c r="L37" s="252" t="s">
        <v>167</v>
      </c>
      <c r="O37" s="240">
        <v>3</v>
      </c>
    </row>
    <row r="38" spans="1:15" ht="12.75">
      <c r="A38" s="249"/>
      <c r="B38" s="253"/>
      <c r="C38" s="327" t="s">
        <v>288</v>
      </c>
      <c r="D38" s="328"/>
      <c r="E38" s="254">
        <v>330</v>
      </c>
      <c r="F38" s="255"/>
      <c r="G38" s="256"/>
      <c r="H38" s="257"/>
      <c r="I38" s="251"/>
      <c r="J38" s="258"/>
      <c r="K38" s="251"/>
      <c r="M38" s="252" t="s">
        <v>288</v>
      </c>
      <c r="O38" s="240"/>
    </row>
    <row r="39" spans="1:15" ht="12.75">
      <c r="A39" s="249"/>
      <c r="B39" s="253"/>
      <c r="C39" s="327" t="s">
        <v>289</v>
      </c>
      <c r="D39" s="328"/>
      <c r="E39" s="254">
        <v>-234.96</v>
      </c>
      <c r="F39" s="255"/>
      <c r="G39" s="256"/>
      <c r="H39" s="257"/>
      <c r="I39" s="251"/>
      <c r="J39" s="258"/>
      <c r="K39" s="251"/>
      <c r="M39" s="252" t="s">
        <v>289</v>
      </c>
      <c r="O39" s="240"/>
    </row>
    <row r="40" spans="1:80" ht="12.75">
      <c r="A40" s="241">
        <v>11</v>
      </c>
      <c r="B40" s="242" t="s">
        <v>170</v>
      </c>
      <c r="C40" s="243" t="s">
        <v>171</v>
      </c>
      <c r="D40" s="244" t="s">
        <v>137</v>
      </c>
      <c r="E40" s="245">
        <v>95.04</v>
      </c>
      <c r="F40" s="245">
        <v>14.63541179770029</v>
      </c>
      <c r="G40" s="246">
        <f>E40*F40</f>
        <v>1390.9495372534357</v>
      </c>
      <c r="H40" s="247">
        <v>0</v>
      </c>
      <c r="I40" s="248">
        <f>E40*H40</f>
        <v>0</v>
      </c>
      <c r="J40" s="247">
        <v>0</v>
      </c>
      <c r="K40" s="248">
        <f>E40*J40</f>
        <v>0</v>
      </c>
      <c r="O40" s="240">
        <v>2</v>
      </c>
      <c r="AA40" s="213">
        <v>1</v>
      </c>
      <c r="AB40" s="213">
        <v>1</v>
      </c>
      <c r="AC40" s="213">
        <v>1</v>
      </c>
      <c r="AZ40" s="213">
        <v>1</v>
      </c>
      <c r="BA40" s="213">
        <f>IF(AZ40=1,G40,0)</f>
        <v>1390.9495372534357</v>
      </c>
      <c r="BB40" s="213">
        <f>IF(AZ40=2,G40,0)</f>
        <v>0</v>
      </c>
      <c r="BC40" s="213">
        <f>IF(AZ40=3,G40,0)</f>
        <v>0</v>
      </c>
      <c r="BD40" s="213">
        <f>IF(AZ40=4,G40,0)</f>
        <v>0</v>
      </c>
      <c r="BE40" s="213">
        <f>IF(AZ40=5,G40,0)</f>
        <v>0</v>
      </c>
      <c r="CA40" s="240">
        <v>1</v>
      </c>
      <c r="CB40" s="240">
        <v>1</v>
      </c>
    </row>
    <row r="41" spans="1:15" ht="12.75">
      <c r="A41" s="249"/>
      <c r="B41" s="250"/>
      <c r="C41" s="329" t="s">
        <v>172</v>
      </c>
      <c r="D41" s="330"/>
      <c r="E41" s="330"/>
      <c r="F41" s="330"/>
      <c r="G41" s="331"/>
      <c r="I41" s="251"/>
      <c r="K41" s="251"/>
      <c r="L41" s="252" t="s">
        <v>172</v>
      </c>
      <c r="O41" s="240">
        <v>3</v>
      </c>
    </row>
    <row r="42" spans="1:15" ht="12.75">
      <c r="A42" s="249"/>
      <c r="B42" s="253"/>
      <c r="C42" s="327" t="s">
        <v>288</v>
      </c>
      <c r="D42" s="328"/>
      <c r="E42" s="254">
        <v>330</v>
      </c>
      <c r="F42" s="255"/>
      <c r="G42" s="256"/>
      <c r="H42" s="257"/>
      <c r="I42" s="251"/>
      <c r="J42" s="258"/>
      <c r="K42" s="251"/>
      <c r="M42" s="252" t="s">
        <v>288</v>
      </c>
      <c r="O42" s="240"/>
    </row>
    <row r="43" spans="1:15" ht="12.75">
      <c r="A43" s="249"/>
      <c r="B43" s="253"/>
      <c r="C43" s="327" t="s">
        <v>289</v>
      </c>
      <c r="D43" s="328"/>
      <c r="E43" s="254">
        <v>-234.96</v>
      </c>
      <c r="F43" s="255"/>
      <c r="G43" s="256"/>
      <c r="H43" s="257"/>
      <c r="I43" s="251"/>
      <c r="J43" s="258"/>
      <c r="K43" s="251"/>
      <c r="M43" s="252" t="s">
        <v>289</v>
      </c>
      <c r="O43" s="240"/>
    </row>
    <row r="44" spans="1:80" ht="12.75">
      <c r="A44" s="241">
        <v>12</v>
      </c>
      <c r="B44" s="242" t="s">
        <v>173</v>
      </c>
      <c r="C44" s="243" t="s">
        <v>174</v>
      </c>
      <c r="D44" s="244" t="s">
        <v>137</v>
      </c>
      <c r="E44" s="245">
        <v>234.96</v>
      </c>
      <c r="F44" s="245">
        <v>48.784705992334295</v>
      </c>
      <c r="G44" s="246">
        <f>E44*F44</f>
        <v>11462.454519958867</v>
      </c>
      <c r="H44" s="247">
        <v>0</v>
      </c>
      <c r="I44" s="248">
        <f>E44*H44</f>
        <v>0</v>
      </c>
      <c r="J44" s="247">
        <v>0</v>
      </c>
      <c r="K44" s="248">
        <f>E44*J44</f>
        <v>0</v>
      </c>
      <c r="O44" s="240">
        <v>2</v>
      </c>
      <c r="AA44" s="213">
        <v>1</v>
      </c>
      <c r="AB44" s="213">
        <v>1</v>
      </c>
      <c r="AC44" s="213">
        <v>1</v>
      </c>
      <c r="AZ44" s="213">
        <v>1</v>
      </c>
      <c r="BA44" s="213">
        <f>IF(AZ44=1,G44,0)</f>
        <v>11462.454519958867</v>
      </c>
      <c r="BB44" s="213">
        <f>IF(AZ44=2,G44,0)</f>
        <v>0</v>
      </c>
      <c r="BC44" s="213">
        <f>IF(AZ44=3,G44,0)</f>
        <v>0</v>
      </c>
      <c r="BD44" s="213">
        <f>IF(AZ44=4,G44,0)</f>
        <v>0</v>
      </c>
      <c r="BE44" s="213">
        <f>IF(AZ44=5,G44,0)</f>
        <v>0</v>
      </c>
      <c r="CA44" s="240">
        <v>1</v>
      </c>
      <c r="CB44" s="240">
        <v>1</v>
      </c>
    </row>
    <row r="45" spans="1:15" ht="22.5">
      <c r="A45" s="249"/>
      <c r="B45" s="253"/>
      <c r="C45" s="327" t="s">
        <v>290</v>
      </c>
      <c r="D45" s="328"/>
      <c r="E45" s="254">
        <v>234.96</v>
      </c>
      <c r="F45" s="255"/>
      <c r="G45" s="256"/>
      <c r="H45" s="257"/>
      <c r="I45" s="251"/>
      <c r="J45" s="258"/>
      <c r="K45" s="251"/>
      <c r="M45" s="252" t="s">
        <v>290</v>
      </c>
      <c r="O45" s="240"/>
    </row>
    <row r="46" spans="1:80" ht="22.5">
      <c r="A46" s="241">
        <v>13</v>
      </c>
      <c r="B46" s="242" t="s">
        <v>176</v>
      </c>
      <c r="C46" s="243" t="s">
        <v>177</v>
      </c>
      <c r="D46" s="244" t="s">
        <v>137</v>
      </c>
      <c r="E46" s="245">
        <v>69.8695</v>
      </c>
      <c r="F46" s="245">
        <v>341.49294194634007</v>
      </c>
      <c r="G46" s="246">
        <f>E46*F46</f>
        <v>23859.94110731981</v>
      </c>
      <c r="H46" s="247">
        <v>1.7</v>
      </c>
      <c r="I46" s="248">
        <f>E46*H46</f>
        <v>118.77815</v>
      </c>
      <c r="J46" s="247">
        <v>0</v>
      </c>
      <c r="K46" s="248">
        <f>E46*J46</f>
        <v>0</v>
      </c>
      <c r="O46" s="240">
        <v>2</v>
      </c>
      <c r="AA46" s="213">
        <v>1</v>
      </c>
      <c r="AB46" s="213">
        <v>1</v>
      </c>
      <c r="AC46" s="213">
        <v>1</v>
      </c>
      <c r="AZ46" s="213">
        <v>1</v>
      </c>
      <c r="BA46" s="213">
        <f>IF(AZ46=1,G46,0)</f>
        <v>23859.94110731981</v>
      </c>
      <c r="BB46" s="213">
        <f>IF(AZ46=2,G46,0)</f>
        <v>0</v>
      </c>
      <c r="BC46" s="213">
        <f>IF(AZ46=3,G46,0)</f>
        <v>0</v>
      </c>
      <c r="BD46" s="213">
        <f>IF(AZ46=4,G46,0)</f>
        <v>0</v>
      </c>
      <c r="BE46" s="213">
        <f>IF(AZ46=5,G46,0)</f>
        <v>0</v>
      </c>
      <c r="CA46" s="240">
        <v>1</v>
      </c>
      <c r="CB46" s="240">
        <v>1</v>
      </c>
    </row>
    <row r="47" spans="1:15" ht="22.5">
      <c r="A47" s="249"/>
      <c r="B47" s="253"/>
      <c r="C47" s="327" t="s">
        <v>291</v>
      </c>
      <c r="D47" s="328"/>
      <c r="E47" s="254">
        <v>79.2</v>
      </c>
      <c r="F47" s="255"/>
      <c r="G47" s="256"/>
      <c r="H47" s="257"/>
      <c r="I47" s="251"/>
      <c r="J47" s="258"/>
      <c r="K47" s="251"/>
      <c r="M47" s="252" t="s">
        <v>291</v>
      </c>
      <c r="O47" s="240"/>
    </row>
    <row r="48" spans="1:15" ht="12.75">
      <c r="A48" s="249"/>
      <c r="B48" s="253"/>
      <c r="C48" s="327" t="s">
        <v>292</v>
      </c>
      <c r="D48" s="328"/>
      <c r="E48" s="254">
        <v>-9.3305</v>
      </c>
      <c r="F48" s="255"/>
      <c r="G48" s="256"/>
      <c r="H48" s="257"/>
      <c r="I48" s="251"/>
      <c r="J48" s="258"/>
      <c r="K48" s="251"/>
      <c r="M48" s="252" t="s">
        <v>292</v>
      </c>
      <c r="O48" s="240"/>
    </row>
    <row r="49" spans="1:80" ht="12.75">
      <c r="A49" s="241">
        <v>14</v>
      </c>
      <c r="B49" s="242" t="s">
        <v>180</v>
      </c>
      <c r="C49" s="243" t="s">
        <v>181</v>
      </c>
      <c r="D49" s="244" t="s">
        <v>137</v>
      </c>
      <c r="E49" s="245">
        <v>95.04</v>
      </c>
      <c r="F49" s="245">
        <v>39.02776479386744</v>
      </c>
      <c r="G49" s="246">
        <f>E49*F49</f>
        <v>3709.198766009162</v>
      </c>
      <c r="H49" s="247">
        <v>0</v>
      </c>
      <c r="I49" s="248">
        <f>E49*H49</f>
        <v>0</v>
      </c>
      <c r="J49" s="247">
        <v>0</v>
      </c>
      <c r="K49" s="248">
        <f>E49*J49</f>
        <v>0</v>
      </c>
      <c r="O49" s="240">
        <v>2</v>
      </c>
      <c r="AA49" s="213">
        <v>1</v>
      </c>
      <c r="AB49" s="213">
        <v>1</v>
      </c>
      <c r="AC49" s="213">
        <v>1</v>
      </c>
      <c r="AZ49" s="213">
        <v>1</v>
      </c>
      <c r="BA49" s="213">
        <f>IF(AZ49=1,G49,0)</f>
        <v>3709.198766009162</v>
      </c>
      <c r="BB49" s="213">
        <f>IF(AZ49=2,G49,0)</f>
        <v>0</v>
      </c>
      <c r="BC49" s="213">
        <f>IF(AZ49=3,G49,0)</f>
        <v>0</v>
      </c>
      <c r="BD49" s="213">
        <f>IF(AZ49=4,G49,0)</f>
        <v>0</v>
      </c>
      <c r="BE49" s="213">
        <f>IF(AZ49=5,G49,0)</f>
        <v>0</v>
      </c>
      <c r="CA49" s="240">
        <v>1</v>
      </c>
      <c r="CB49" s="240">
        <v>1</v>
      </c>
    </row>
    <row r="50" spans="1:15" ht="12.75">
      <c r="A50" s="249"/>
      <c r="B50" s="253"/>
      <c r="C50" s="327" t="s">
        <v>288</v>
      </c>
      <c r="D50" s="328"/>
      <c r="E50" s="254">
        <v>330</v>
      </c>
      <c r="F50" s="255"/>
      <c r="G50" s="256"/>
      <c r="H50" s="257"/>
      <c r="I50" s="251"/>
      <c r="J50" s="258"/>
      <c r="K50" s="251"/>
      <c r="M50" s="252" t="s">
        <v>288</v>
      </c>
      <c r="O50" s="240"/>
    </row>
    <row r="51" spans="1:15" ht="12.75">
      <c r="A51" s="249"/>
      <c r="B51" s="253"/>
      <c r="C51" s="327" t="s">
        <v>289</v>
      </c>
      <c r="D51" s="328"/>
      <c r="E51" s="254">
        <v>-234.96</v>
      </c>
      <c r="F51" s="255"/>
      <c r="G51" s="256"/>
      <c r="H51" s="257"/>
      <c r="I51" s="251"/>
      <c r="J51" s="258"/>
      <c r="K51" s="251"/>
      <c r="M51" s="252" t="s">
        <v>289</v>
      </c>
      <c r="O51" s="240"/>
    </row>
    <row r="52" spans="1:80" ht="22.5">
      <c r="A52" s="241">
        <v>15</v>
      </c>
      <c r="B52" s="242" t="s">
        <v>182</v>
      </c>
      <c r="C52" s="243" t="s">
        <v>183</v>
      </c>
      <c r="D52" s="244" t="s">
        <v>152</v>
      </c>
      <c r="E52" s="245">
        <v>132</v>
      </c>
      <c r="F52" s="245">
        <v>14.63541179770029</v>
      </c>
      <c r="G52" s="246">
        <f>E52*F52</f>
        <v>1931.8743572964381</v>
      </c>
      <c r="H52" s="247">
        <v>3E-05</v>
      </c>
      <c r="I52" s="248">
        <f>E52*H52</f>
        <v>0.00396</v>
      </c>
      <c r="J52" s="247">
        <v>0</v>
      </c>
      <c r="K52" s="248">
        <f>E52*J52</f>
        <v>0</v>
      </c>
      <c r="O52" s="240">
        <v>2</v>
      </c>
      <c r="AA52" s="213">
        <v>2</v>
      </c>
      <c r="AB52" s="213">
        <v>1</v>
      </c>
      <c r="AC52" s="213">
        <v>1</v>
      </c>
      <c r="AZ52" s="213">
        <v>1</v>
      </c>
      <c r="BA52" s="213">
        <f>IF(AZ52=1,G52,0)</f>
        <v>1931.8743572964381</v>
      </c>
      <c r="BB52" s="213">
        <f>IF(AZ52=2,G52,0)</f>
        <v>0</v>
      </c>
      <c r="BC52" s="213">
        <f>IF(AZ52=3,G52,0)</f>
        <v>0</v>
      </c>
      <c r="BD52" s="213">
        <f>IF(AZ52=4,G52,0)</f>
        <v>0</v>
      </c>
      <c r="BE52" s="213">
        <f>IF(AZ52=5,G52,0)</f>
        <v>0</v>
      </c>
      <c r="CA52" s="240">
        <v>2</v>
      </c>
      <c r="CB52" s="240">
        <v>1</v>
      </c>
    </row>
    <row r="53" spans="1:15" ht="12.75">
      <c r="A53" s="249"/>
      <c r="B53" s="253"/>
      <c r="C53" s="327" t="s">
        <v>293</v>
      </c>
      <c r="D53" s="328"/>
      <c r="E53" s="254">
        <v>132</v>
      </c>
      <c r="F53" s="255"/>
      <c r="G53" s="256"/>
      <c r="H53" s="257"/>
      <c r="I53" s="251"/>
      <c r="J53" s="258"/>
      <c r="K53" s="251"/>
      <c r="M53" s="252" t="s">
        <v>293</v>
      </c>
      <c r="O53" s="240"/>
    </row>
    <row r="54" spans="1:80" ht="22.5">
      <c r="A54" s="241">
        <v>16</v>
      </c>
      <c r="B54" s="242" t="s">
        <v>185</v>
      </c>
      <c r="C54" s="243" t="s">
        <v>186</v>
      </c>
      <c r="D54" s="244" t="s">
        <v>106</v>
      </c>
      <c r="E54" s="245">
        <v>1</v>
      </c>
      <c r="F54" s="245">
        <v>975.694119846686</v>
      </c>
      <c r="G54" s="246">
        <f>E54*F54</f>
        <v>975.694119846686</v>
      </c>
      <c r="H54" s="247">
        <v>0</v>
      </c>
      <c r="I54" s="248">
        <f>E54*H54</f>
        <v>0</v>
      </c>
      <c r="J54" s="247"/>
      <c r="K54" s="248">
        <f>E54*J54</f>
        <v>0</v>
      </c>
      <c r="O54" s="240">
        <v>2</v>
      </c>
      <c r="AA54" s="213">
        <v>12</v>
      </c>
      <c r="AB54" s="213">
        <v>0</v>
      </c>
      <c r="AC54" s="213">
        <v>1</v>
      </c>
      <c r="AZ54" s="213">
        <v>1</v>
      </c>
      <c r="BA54" s="213">
        <f>IF(AZ54=1,G54,0)</f>
        <v>975.694119846686</v>
      </c>
      <c r="BB54" s="213">
        <f>IF(AZ54=2,G54,0)</f>
        <v>0</v>
      </c>
      <c r="BC54" s="213">
        <f>IF(AZ54=3,G54,0)</f>
        <v>0</v>
      </c>
      <c r="BD54" s="213">
        <f>IF(AZ54=4,G54,0)</f>
        <v>0</v>
      </c>
      <c r="BE54" s="213">
        <f>IF(AZ54=5,G54,0)</f>
        <v>0</v>
      </c>
      <c r="CA54" s="240">
        <v>12</v>
      </c>
      <c r="CB54" s="240">
        <v>0</v>
      </c>
    </row>
    <row r="55" spans="1:15" ht="12.75">
      <c r="A55" s="249"/>
      <c r="B55" s="250"/>
      <c r="C55" s="329" t="s">
        <v>187</v>
      </c>
      <c r="D55" s="330"/>
      <c r="E55" s="330"/>
      <c r="F55" s="330"/>
      <c r="G55" s="331"/>
      <c r="I55" s="251"/>
      <c r="K55" s="251"/>
      <c r="L55" s="252" t="s">
        <v>187</v>
      </c>
      <c r="O55" s="240">
        <v>3</v>
      </c>
    </row>
    <row r="56" spans="1:80" ht="12.75">
      <c r="A56" s="241">
        <v>17</v>
      </c>
      <c r="B56" s="242" t="s">
        <v>191</v>
      </c>
      <c r="C56" s="243" t="s">
        <v>192</v>
      </c>
      <c r="D56" s="244" t="s">
        <v>137</v>
      </c>
      <c r="E56" s="245">
        <v>26.4</v>
      </c>
      <c r="F56" s="245">
        <v>48.784705992334295</v>
      </c>
      <c r="G56" s="246">
        <f>E56*F56</f>
        <v>1287.9162381976253</v>
      </c>
      <c r="H56" s="247">
        <v>0</v>
      </c>
      <c r="I56" s="248">
        <f>E56*H56</f>
        <v>0</v>
      </c>
      <c r="J56" s="247"/>
      <c r="K56" s="248">
        <f>E56*J56</f>
        <v>0</v>
      </c>
      <c r="O56" s="240">
        <v>2</v>
      </c>
      <c r="AA56" s="213">
        <v>12</v>
      </c>
      <c r="AB56" s="213">
        <v>0</v>
      </c>
      <c r="AC56" s="213">
        <v>2</v>
      </c>
      <c r="AZ56" s="213">
        <v>1</v>
      </c>
      <c r="BA56" s="213">
        <f>IF(AZ56=1,G56,0)</f>
        <v>1287.9162381976253</v>
      </c>
      <c r="BB56" s="213">
        <f>IF(AZ56=2,G56,0)</f>
        <v>0</v>
      </c>
      <c r="BC56" s="213">
        <f>IF(AZ56=3,G56,0)</f>
        <v>0</v>
      </c>
      <c r="BD56" s="213">
        <f>IF(AZ56=4,G56,0)</f>
        <v>0</v>
      </c>
      <c r="BE56" s="213">
        <f>IF(AZ56=5,G56,0)</f>
        <v>0</v>
      </c>
      <c r="CA56" s="240">
        <v>12</v>
      </c>
      <c r="CB56" s="240">
        <v>0</v>
      </c>
    </row>
    <row r="57" spans="1:15" ht="22.5">
      <c r="A57" s="249"/>
      <c r="B57" s="250"/>
      <c r="C57" s="329" t="s">
        <v>294</v>
      </c>
      <c r="D57" s="330"/>
      <c r="E57" s="330"/>
      <c r="F57" s="330"/>
      <c r="G57" s="331"/>
      <c r="I57" s="251"/>
      <c r="K57" s="251"/>
      <c r="L57" s="252" t="s">
        <v>294</v>
      </c>
      <c r="O57" s="240">
        <v>3</v>
      </c>
    </row>
    <row r="58" spans="1:15" ht="12.75">
      <c r="A58" s="249"/>
      <c r="B58" s="253"/>
      <c r="C58" s="327" t="s">
        <v>295</v>
      </c>
      <c r="D58" s="328"/>
      <c r="E58" s="254">
        <v>26.4</v>
      </c>
      <c r="F58" s="255"/>
      <c r="G58" s="256"/>
      <c r="H58" s="257"/>
      <c r="I58" s="251"/>
      <c r="J58" s="258"/>
      <c r="K58" s="251"/>
      <c r="M58" s="252" t="s">
        <v>295</v>
      </c>
      <c r="O58" s="240"/>
    </row>
    <row r="59" spans="1:57" ht="12.75">
      <c r="A59" s="259"/>
      <c r="B59" s="260" t="s">
        <v>93</v>
      </c>
      <c r="C59" s="261" t="s">
        <v>128</v>
      </c>
      <c r="D59" s="262"/>
      <c r="E59" s="263"/>
      <c r="F59" s="264"/>
      <c r="G59" s="265">
        <f>SUM(G7:G58)</f>
        <v>119605.97592081892</v>
      </c>
      <c r="H59" s="266"/>
      <c r="I59" s="267">
        <f>SUM(I7:I58)</f>
        <v>119.54798000000001</v>
      </c>
      <c r="J59" s="266"/>
      <c r="K59" s="267">
        <f>SUM(K7:K58)</f>
        <v>0</v>
      </c>
      <c r="O59" s="240">
        <v>4</v>
      </c>
      <c r="BA59" s="268">
        <f>SUM(BA7:BA58)</f>
        <v>119605.97592081892</v>
      </c>
      <c r="BB59" s="268">
        <f>SUM(BB7:BB58)</f>
        <v>0</v>
      </c>
      <c r="BC59" s="268">
        <f>SUM(BC7:BC58)</f>
        <v>0</v>
      </c>
      <c r="BD59" s="268">
        <f>SUM(BD7:BD58)</f>
        <v>0</v>
      </c>
      <c r="BE59" s="268">
        <f>SUM(BE7:BE58)</f>
        <v>0</v>
      </c>
    </row>
    <row r="60" spans="1:15" ht="12.75">
      <c r="A60" s="230" t="s">
        <v>90</v>
      </c>
      <c r="B60" s="231" t="s">
        <v>194</v>
      </c>
      <c r="C60" s="232" t="s">
        <v>195</v>
      </c>
      <c r="D60" s="233"/>
      <c r="E60" s="234"/>
      <c r="F60" s="234"/>
      <c r="G60" s="235"/>
      <c r="H60" s="236"/>
      <c r="I60" s="237"/>
      <c r="J60" s="238"/>
      <c r="K60" s="239"/>
      <c r="O60" s="240">
        <v>1</v>
      </c>
    </row>
    <row r="61" spans="1:80" ht="12.75">
      <c r="A61" s="241">
        <v>18</v>
      </c>
      <c r="B61" s="242" t="s">
        <v>197</v>
      </c>
      <c r="C61" s="243" t="s">
        <v>198</v>
      </c>
      <c r="D61" s="244" t="s">
        <v>131</v>
      </c>
      <c r="E61" s="245">
        <v>132</v>
      </c>
      <c r="F61" s="245">
        <v>29.27082359540058</v>
      </c>
      <c r="G61" s="246">
        <f>E61*F61</f>
        <v>3863.7487145928762</v>
      </c>
      <c r="H61" s="247">
        <v>0.23597</v>
      </c>
      <c r="I61" s="248">
        <f>E61*H61</f>
        <v>31.14804</v>
      </c>
      <c r="J61" s="247">
        <v>0</v>
      </c>
      <c r="K61" s="248">
        <f>E61*J61</f>
        <v>0</v>
      </c>
      <c r="O61" s="240">
        <v>2</v>
      </c>
      <c r="AA61" s="213">
        <v>1</v>
      </c>
      <c r="AB61" s="213">
        <v>1</v>
      </c>
      <c r="AC61" s="213">
        <v>1</v>
      </c>
      <c r="AZ61" s="213">
        <v>1</v>
      </c>
      <c r="BA61" s="213">
        <f>IF(AZ61=1,G61,0)</f>
        <v>3863.7487145928762</v>
      </c>
      <c r="BB61" s="213">
        <f>IF(AZ61=2,G61,0)</f>
        <v>0</v>
      </c>
      <c r="BC61" s="213">
        <f>IF(AZ61=3,G61,0)</f>
        <v>0</v>
      </c>
      <c r="BD61" s="213">
        <f>IF(AZ61=4,G61,0)</f>
        <v>0</v>
      </c>
      <c r="BE61" s="213">
        <f>IF(AZ61=5,G61,0)</f>
        <v>0</v>
      </c>
      <c r="CA61" s="240">
        <v>1</v>
      </c>
      <c r="CB61" s="240">
        <v>1</v>
      </c>
    </row>
    <row r="62" spans="1:15" ht="12.75">
      <c r="A62" s="249"/>
      <c r="B62" s="250"/>
      <c r="C62" s="329" t="s">
        <v>199</v>
      </c>
      <c r="D62" s="330"/>
      <c r="E62" s="330"/>
      <c r="F62" s="330"/>
      <c r="G62" s="331"/>
      <c r="I62" s="251"/>
      <c r="K62" s="251"/>
      <c r="L62" s="252" t="s">
        <v>199</v>
      </c>
      <c r="O62" s="240">
        <v>3</v>
      </c>
    </row>
    <row r="63" spans="1:57" ht="12.75">
      <c r="A63" s="259"/>
      <c r="B63" s="260" t="s">
        <v>93</v>
      </c>
      <c r="C63" s="261" t="s">
        <v>196</v>
      </c>
      <c r="D63" s="262"/>
      <c r="E63" s="263"/>
      <c r="F63" s="264"/>
      <c r="G63" s="265">
        <f>SUM(G60:G62)</f>
        <v>3863.7487145928762</v>
      </c>
      <c r="H63" s="266"/>
      <c r="I63" s="267">
        <f>SUM(I60:I62)</f>
        <v>31.14804</v>
      </c>
      <c r="J63" s="266"/>
      <c r="K63" s="267">
        <f>SUM(K60:K62)</f>
        <v>0</v>
      </c>
      <c r="O63" s="240">
        <v>4</v>
      </c>
      <c r="BA63" s="268">
        <f>SUM(BA60:BA62)</f>
        <v>3863.7487145928762</v>
      </c>
      <c r="BB63" s="268">
        <f>SUM(BB60:BB62)</f>
        <v>0</v>
      </c>
      <c r="BC63" s="268">
        <f>SUM(BC60:BC62)</f>
        <v>0</v>
      </c>
      <c r="BD63" s="268">
        <f>SUM(BD60:BD62)</f>
        <v>0</v>
      </c>
      <c r="BE63" s="268">
        <f>SUM(BE60:BE62)</f>
        <v>0</v>
      </c>
    </row>
    <row r="64" spans="1:15" ht="12.75">
      <c r="A64" s="230" t="s">
        <v>90</v>
      </c>
      <c r="B64" s="231" t="s">
        <v>201</v>
      </c>
      <c r="C64" s="232" t="s">
        <v>202</v>
      </c>
      <c r="D64" s="233"/>
      <c r="E64" s="234"/>
      <c r="F64" s="234"/>
      <c r="G64" s="235"/>
      <c r="H64" s="236"/>
      <c r="I64" s="237"/>
      <c r="J64" s="238"/>
      <c r="K64" s="239"/>
      <c r="O64" s="240">
        <v>1</v>
      </c>
    </row>
    <row r="65" spans="1:80" ht="12.75">
      <c r="A65" s="241">
        <v>19</v>
      </c>
      <c r="B65" s="242" t="s">
        <v>204</v>
      </c>
      <c r="C65" s="243" t="s">
        <v>205</v>
      </c>
      <c r="D65" s="244" t="s">
        <v>137</v>
      </c>
      <c r="E65" s="245">
        <v>15.84</v>
      </c>
      <c r="F65" s="245">
        <v>341.49294194634007</v>
      </c>
      <c r="G65" s="246">
        <f>E65*F65</f>
        <v>5409.248200430026</v>
      </c>
      <c r="H65" s="247">
        <v>1.1322</v>
      </c>
      <c r="I65" s="248">
        <f>E65*H65</f>
        <v>17.934048</v>
      </c>
      <c r="J65" s="247">
        <v>0</v>
      </c>
      <c r="K65" s="248">
        <f>E65*J65</f>
        <v>0</v>
      </c>
      <c r="O65" s="240">
        <v>2</v>
      </c>
      <c r="AA65" s="213">
        <v>1</v>
      </c>
      <c r="AB65" s="213">
        <v>1</v>
      </c>
      <c r="AC65" s="213">
        <v>1</v>
      </c>
      <c r="AZ65" s="213">
        <v>1</v>
      </c>
      <c r="BA65" s="213">
        <f>IF(AZ65=1,G65,0)</f>
        <v>5409.248200430026</v>
      </c>
      <c r="BB65" s="213">
        <f>IF(AZ65=2,G65,0)</f>
        <v>0</v>
      </c>
      <c r="BC65" s="213">
        <f>IF(AZ65=3,G65,0)</f>
        <v>0</v>
      </c>
      <c r="BD65" s="213">
        <f>IF(AZ65=4,G65,0)</f>
        <v>0</v>
      </c>
      <c r="BE65" s="213">
        <f>IF(AZ65=5,G65,0)</f>
        <v>0</v>
      </c>
      <c r="CA65" s="240">
        <v>1</v>
      </c>
      <c r="CB65" s="240">
        <v>1</v>
      </c>
    </row>
    <row r="66" spans="1:15" ht="12.75">
      <c r="A66" s="249"/>
      <c r="B66" s="253"/>
      <c r="C66" s="327" t="s">
        <v>296</v>
      </c>
      <c r="D66" s="328"/>
      <c r="E66" s="254">
        <v>15.84</v>
      </c>
      <c r="F66" s="255"/>
      <c r="G66" s="256"/>
      <c r="H66" s="257"/>
      <c r="I66" s="251"/>
      <c r="J66" s="258"/>
      <c r="K66" s="251"/>
      <c r="M66" s="252" t="s">
        <v>296</v>
      </c>
      <c r="O66" s="240"/>
    </row>
    <row r="67" spans="1:57" ht="12.75">
      <c r="A67" s="259"/>
      <c r="B67" s="260" t="s">
        <v>93</v>
      </c>
      <c r="C67" s="261" t="s">
        <v>203</v>
      </c>
      <c r="D67" s="262"/>
      <c r="E67" s="263"/>
      <c r="F67" s="264"/>
      <c r="G67" s="265">
        <f>SUM(G64:G66)</f>
        <v>5409.248200430026</v>
      </c>
      <c r="H67" s="266"/>
      <c r="I67" s="267">
        <f>SUM(I64:I66)</f>
        <v>17.934048</v>
      </c>
      <c r="J67" s="266"/>
      <c r="K67" s="267">
        <f>SUM(K64:K66)</f>
        <v>0</v>
      </c>
      <c r="O67" s="240">
        <v>4</v>
      </c>
      <c r="BA67" s="268">
        <f>SUM(BA64:BA66)</f>
        <v>5409.248200430026</v>
      </c>
      <c r="BB67" s="268">
        <f>SUM(BB64:BB66)</f>
        <v>0</v>
      </c>
      <c r="BC67" s="268">
        <f>SUM(BC64:BC66)</f>
        <v>0</v>
      </c>
      <c r="BD67" s="268">
        <f>SUM(BD64:BD66)</f>
        <v>0</v>
      </c>
      <c r="BE67" s="268">
        <f>SUM(BE64:BE66)</f>
        <v>0</v>
      </c>
    </row>
    <row r="68" spans="1:15" ht="12.75">
      <c r="A68" s="230" t="s">
        <v>90</v>
      </c>
      <c r="B68" s="231" t="s">
        <v>207</v>
      </c>
      <c r="C68" s="232" t="s">
        <v>208</v>
      </c>
      <c r="D68" s="233"/>
      <c r="E68" s="234"/>
      <c r="F68" s="234"/>
      <c r="G68" s="235"/>
      <c r="H68" s="236"/>
      <c r="I68" s="237"/>
      <c r="J68" s="238"/>
      <c r="K68" s="239"/>
      <c r="O68" s="240">
        <v>1</v>
      </c>
    </row>
    <row r="69" spans="1:80" ht="12.75">
      <c r="A69" s="241">
        <v>20</v>
      </c>
      <c r="B69" s="242" t="s">
        <v>297</v>
      </c>
      <c r="C69" s="243" t="s">
        <v>298</v>
      </c>
      <c r="D69" s="244" t="s">
        <v>212</v>
      </c>
      <c r="E69" s="245">
        <v>6</v>
      </c>
      <c r="F69" s="245">
        <v>292.7082359540058</v>
      </c>
      <c r="G69" s="246">
        <f>E69*F69</f>
        <v>1756.2494157240346</v>
      </c>
      <c r="H69" s="247">
        <v>5E-05</v>
      </c>
      <c r="I69" s="248">
        <f>E69*H69</f>
        <v>0.00030000000000000003</v>
      </c>
      <c r="J69" s="247">
        <v>0</v>
      </c>
      <c r="K69" s="248">
        <f>E69*J69</f>
        <v>0</v>
      </c>
      <c r="O69" s="240">
        <v>2</v>
      </c>
      <c r="AA69" s="213">
        <v>1</v>
      </c>
      <c r="AB69" s="213">
        <v>1</v>
      </c>
      <c r="AC69" s="213">
        <v>1</v>
      </c>
      <c r="AZ69" s="213">
        <v>1</v>
      </c>
      <c r="BA69" s="213">
        <f>IF(AZ69=1,G69,0)</f>
        <v>1756.2494157240346</v>
      </c>
      <c r="BB69" s="213">
        <f>IF(AZ69=2,G69,0)</f>
        <v>0</v>
      </c>
      <c r="BC69" s="213">
        <f>IF(AZ69=3,G69,0)</f>
        <v>0</v>
      </c>
      <c r="BD69" s="213">
        <f>IF(AZ69=4,G69,0)</f>
        <v>0</v>
      </c>
      <c r="BE69" s="213">
        <f>IF(AZ69=5,G69,0)</f>
        <v>0</v>
      </c>
      <c r="CA69" s="240">
        <v>1</v>
      </c>
      <c r="CB69" s="240">
        <v>1</v>
      </c>
    </row>
    <row r="70" spans="1:15" ht="22.5">
      <c r="A70" s="249"/>
      <c r="B70" s="250"/>
      <c r="C70" s="329" t="s">
        <v>299</v>
      </c>
      <c r="D70" s="330"/>
      <c r="E70" s="330"/>
      <c r="F70" s="330"/>
      <c r="G70" s="331"/>
      <c r="I70" s="251"/>
      <c r="K70" s="251"/>
      <c r="L70" s="252" t="s">
        <v>299</v>
      </c>
      <c r="O70" s="240">
        <v>3</v>
      </c>
    </row>
    <row r="71" spans="1:15" ht="22.5">
      <c r="A71" s="249"/>
      <c r="B71" s="250"/>
      <c r="C71" s="329" t="s">
        <v>214</v>
      </c>
      <c r="D71" s="330"/>
      <c r="E71" s="330"/>
      <c r="F71" s="330"/>
      <c r="G71" s="331"/>
      <c r="I71" s="251"/>
      <c r="K71" s="251"/>
      <c r="L71" s="252" t="s">
        <v>214</v>
      </c>
      <c r="O71" s="240">
        <v>3</v>
      </c>
    </row>
    <row r="72" spans="1:80" ht="22.5">
      <c r="A72" s="288">
        <v>21</v>
      </c>
      <c r="B72" s="289" t="s">
        <v>275</v>
      </c>
      <c r="C72" s="290" t="s">
        <v>300</v>
      </c>
      <c r="D72" s="291" t="s">
        <v>131</v>
      </c>
      <c r="E72" s="287">
        <v>132</v>
      </c>
      <c r="F72" s="287">
        <f>975.694119846686+127.136626982331</f>
        <v>1102.830746829017</v>
      </c>
      <c r="G72" s="292">
        <f>E72*F72</f>
        <v>145573.65858143024</v>
      </c>
      <c r="H72" s="247">
        <v>0.007</v>
      </c>
      <c r="I72" s="248">
        <f>E72*H72</f>
        <v>0.924</v>
      </c>
      <c r="J72" s="247"/>
      <c r="K72" s="248">
        <f>E72*J72</f>
        <v>0</v>
      </c>
      <c r="O72" s="240">
        <v>2</v>
      </c>
      <c r="AA72" s="213">
        <v>12</v>
      </c>
      <c r="AB72" s="213">
        <v>0</v>
      </c>
      <c r="AC72" s="213">
        <v>4</v>
      </c>
      <c r="AZ72" s="213">
        <v>1</v>
      </c>
      <c r="BA72" s="213">
        <f>IF(AZ72=1,G72,0)</f>
        <v>145573.65858143024</v>
      </c>
      <c r="BB72" s="213">
        <f>IF(AZ72=2,G72,0)</f>
        <v>0</v>
      </c>
      <c r="BC72" s="213">
        <f>IF(AZ72=3,G72,0)</f>
        <v>0</v>
      </c>
      <c r="BD72" s="213">
        <f>IF(AZ72=4,G72,0)</f>
        <v>0</v>
      </c>
      <c r="BE72" s="213">
        <f>IF(AZ72=5,G72,0)</f>
        <v>0</v>
      </c>
      <c r="CA72" s="240">
        <v>12</v>
      </c>
      <c r="CB72" s="240">
        <v>0</v>
      </c>
    </row>
    <row r="73" spans="1:15" ht="12.75">
      <c r="A73" s="249"/>
      <c r="B73" s="250"/>
      <c r="C73" s="329" t="s">
        <v>274</v>
      </c>
      <c r="D73" s="330"/>
      <c r="E73" s="330"/>
      <c r="F73" s="330"/>
      <c r="G73" s="331"/>
      <c r="I73" s="251"/>
      <c r="K73" s="251"/>
      <c r="L73" s="252" t="s">
        <v>274</v>
      </c>
      <c r="O73" s="240">
        <v>3</v>
      </c>
    </row>
    <row r="74" spans="1:15" ht="12.75">
      <c r="A74" s="249"/>
      <c r="B74" s="250"/>
      <c r="C74" s="329" t="s">
        <v>221</v>
      </c>
      <c r="D74" s="330"/>
      <c r="E74" s="330"/>
      <c r="F74" s="330"/>
      <c r="G74" s="331"/>
      <c r="I74" s="251"/>
      <c r="K74" s="251"/>
      <c r="L74" s="252" t="s">
        <v>221</v>
      </c>
      <c r="O74" s="240">
        <v>3</v>
      </c>
    </row>
    <row r="75" spans="1:80" ht="12.75">
      <c r="A75" s="288">
        <v>22</v>
      </c>
      <c r="B75" s="289" t="s">
        <v>222</v>
      </c>
      <c r="C75" s="290" t="s">
        <v>301</v>
      </c>
      <c r="D75" s="291" t="s">
        <v>212</v>
      </c>
      <c r="E75" s="287">
        <v>6</v>
      </c>
      <c r="F75" s="287">
        <f>4195.48471534075+687.641895776496</f>
        <v>4883.126611117246</v>
      </c>
      <c r="G75" s="292">
        <f>E75*F75</f>
        <v>29298.759666703478</v>
      </c>
      <c r="H75" s="247">
        <v>0.01</v>
      </c>
      <c r="I75" s="248">
        <f>E75*H75</f>
        <v>0.06</v>
      </c>
      <c r="J75" s="247"/>
      <c r="K75" s="248">
        <f>E75*J75</f>
        <v>0</v>
      </c>
      <c r="O75" s="240">
        <v>2</v>
      </c>
      <c r="AA75" s="213">
        <v>12</v>
      </c>
      <c r="AB75" s="213">
        <v>0</v>
      </c>
      <c r="AC75" s="213">
        <v>5</v>
      </c>
      <c r="AZ75" s="213">
        <v>1</v>
      </c>
      <c r="BA75" s="213">
        <f>IF(AZ75=1,G75,0)</f>
        <v>29298.759666703478</v>
      </c>
      <c r="BB75" s="213">
        <f>IF(AZ75=2,G75,0)</f>
        <v>0</v>
      </c>
      <c r="BC75" s="213">
        <f>IF(AZ75=3,G75,0)</f>
        <v>0</v>
      </c>
      <c r="BD75" s="213">
        <f>IF(AZ75=4,G75,0)</f>
        <v>0</v>
      </c>
      <c r="BE75" s="213">
        <f>IF(AZ75=5,G75,0)</f>
        <v>0</v>
      </c>
      <c r="CA75" s="240">
        <v>12</v>
      </c>
      <c r="CB75" s="240">
        <v>0</v>
      </c>
    </row>
    <row r="76" spans="1:15" ht="12.75">
      <c r="A76" s="249"/>
      <c r="B76" s="250"/>
      <c r="C76" s="329" t="s">
        <v>220</v>
      </c>
      <c r="D76" s="330"/>
      <c r="E76" s="330"/>
      <c r="F76" s="330"/>
      <c r="G76" s="331"/>
      <c r="I76" s="251"/>
      <c r="K76" s="251"/>
      <c r="L76" s="252" t="s">
        <v>220</v>
      </c>
      <c r="O76" s="240">
        <v>3</v>
      </c>
    </row>
    <row r="77" spans="1:15" ht="12.75">
      <c r="A77" s="249"/>
      <c r="B77" s="250"/>
      <c r="C77" s="329" t="s">
        <v>221</v>
      </c>
      <c r="D77" s="330"/>
      <c r="E77" s="330"/>
      <c r="F77" s="330"/>
      <c r="G77" s="331"/>
      <c r="I77" s="251"/>
      <c r="K77" s="251"/>
      <c r="L77" s="252" t="s">
        <v>221</v>
      </c>
      <c r="O77" s="240">
        <v>3</v>
      </c>
    </row>
    <row r="78" spans="1:57" ht="12.75">
      <c r="A78" s="259"/>
      <c r="B78" s="260" t="s">
        <v>93</v>
      </c>
      <c r="C78" s="261" t="s">
        <v>209</v>
      </c>
      <c r="D78" s="262"/>
      <c r="E78" s="263"/>
      <c r="F78" s="264"/>
      <c r="G78" s="265">
        <f>SUM(G68:G77)</f>
        <v>176628.66766385775</v>
      </c>
      <c r="H78" s="266"/>
      <c r="I78" s="267">
        <f>SUM(I68:I77)</f>
        <v>0.9843</v>
      </c>
      <c r="J78" s="266"/>
      <c r="K78" s="267">
        <f>SUM(K68:K77)</f>
        <v>0</v>
      </c>
      <c r="O78" s="240">
        <v>4</v>
      </c>
      <c r="BA78" s="268">
        <f>SUM(BA68:BA77)</f>
        <v>176628.66766385775</v>
      </c>
      <c r="BB78" s="268">
        <f>SUM(BB68:BB77)</f>
        <v>0</v>
      </c>
      <c r="BC78" s="268">
        <f>SUM(BC68:BC77)</f>
        <v>0</v>
      </c>
      <c r="BD78" s="268">
        <f>SUM(BD68:BD77)</f>
        <v>0</v>
      </c>
      <c r="BE78" s="268">
        <f>SUM(BE68:BE77)</f>
        <v>0</v>
      </c>
    </row>
    <row r="79" spans="1:15" ht="12.75">
      <c r="A79" s="230" t="s">
        <v>90</v>
      </c>
      <c r="B79" s="231" t="s">
        <v>224</v>
      </c>
      <c r="C79" s="232" t="s">
        <v>225</v>
      </c>
      <c r="D79" s="233"/>
      <c r="E79" s="234"/>
      <c r="F79" s="234"/>
      <c r="G79" s="235"/>
      <c r="H79" s="236"/>
      <c r="I79" s="237"/>
      <c r="J79" s="238"/>
      <c r="K79" s="239"/>
      <c r="O79" s="240">
        <v>1</v>
      </c>
    </row>
    <row r="80" spans="1:80" ht="12.75">
      <c r="A80" s="241">
        <v>23</v>
      </c>
      <c r="B80" s="242" t="s">
        <v>227</v>
      </c>
      <c r="C80" s="243" t="s">
        <v>228</v>
      </c>
      <c r="D80" s="244" t="s">
        <v>131</v>
      </c>
      <c r="E80" s="245">
        <v>132</v>
      </c>
      <c r="F80" s="245">
        <v>9.75694119846686</v>
      </c>
      <c r="G80" s="246">
        <f>E80*F80</f>
        <v>1287.9162381976255</v>
      </c>
      <c r="H80" s="247">
        <v>0</v>
      </c>
      <c r="I80" s="248">
        <f>E80*H80</f>
        <v>0</v>
      </c>
      <c r="J80" s="247"/>
      <c r="K80" s="248">
        <f>E80*J80</f>
        <v>0</v>
      </c>
      <c r="O80" s="240">
        <v>2</v>
      </c>
      <c r="AA80" s="213">
        <v>12</v>
      </c>
      <c r="AB80" s="213">
        <v>0</v>
      </c>
      <c r="AC80" s="213">
        <v>6</v>
      </c>
      <c r="AZ80" s="213">
        <v>1</v>
      </c>
      <c r="BA80" s="213">
        <f>IF(AZ80=1,G80,0)</f>
        <v>1287.9162381976255</v>
      </c>
      <c r="BB80" s="213">
        <f>IF(AZ80=2,G80,0)</f>
        <v>0</v>
      </c>
      <c r="BC80" s="213">
        <f>IF(AZ80=3,G80,0)</f>
        <v>0</v>
      </c>
      <c r="BD80" s="213">
        <f>IF(AZ80=4,G80,0)</f>
        <v>0</v>
      </c>
      <c r="BE80" s="213">
        <f>IF(AZ80=5,G80,0)</f>
        <v>0</v>
      </c>
      <c r="CA80" s="240">
        <v>12</v>
      </c>
      <c r="CB80" s="240">
        <v>0</v>
      </c>
    </row>
    <row r="81" spans="1:80" ht="12.75">
      <c r="A81" s="241">
        <v>24</v>
      </c>
      <c r="B81" s="242" t="s">
        <v>229</v>
      </c>
      <c r="C81" s="243" t="s">
        <v>230</v>
      </c>
      <c r="D81" s="244" t="s">
        <v>131</v>
      </c>
      <c r="E81" s="245">
        <v>132</v>
      </c>
      <c r="F81" s="245">
        <v>39.02776479386744</v>
      </c>
      <c r="G81" s="246">
        <f>E81*F81</f>
        <v>5151.664952790502</v>
      </c>
      <c r="H81" s="247">
        <v>0</v>
      </c>
      <c r="I81" s="248">
        <f>E81*H81</f>
        <v>0</v>
      </c>
      <c r="J81" s="247"/>
      <c r="K81" s="248">
        <f>E81*J81</f>
        <v>0</v>
      </c>
      <c r="O81" s="240">
        <v>2</v>
      </c>
      <c r="AA81" s="213">
        <v>12</v>
      </c>
      <c r="AB81" s="213">
        <v>0</v>
      </c>
      <c r="AC81" s="213">
        <v>7</v>
      </c>
      <c r="AZ81" s="213">
        <v>1</v>
      </c>
      <c r="BA81" s="213">
        <f>IF(AZ81=1,G81,0)</f>
        <v>5151.664952790502</v>
      </c>
      <c r="BB81" s="213">
        <f>IF(AZ81=2,G81,0)</f>
        <v>0</v>
      </c>
      <c r="BC81" s="213">
        <f>IF(AZ81=3,G81,0)</f>
        <v>0</v>
      </c>
      <c r="BD81" s="213">
        <f>IF(AZ81=4,G81,0)</f>
        <v>0</v>
      </c>
      <c r="BE81" s="213">
        <f>IF(AZ81=5,G81,0)</f>
        <v>0</v>
      </c>
      <c r="CA81" s="240">
        <v>12</v>
      </c>
      <c r="CB81" s="240">
        <v>0</v>
      </c>
    </row>
    <row r="82" spans="1:80" ht="22.5">
      <c r="A82" s="241">
        <v>25</v>
      </c>
      <c r="B82" s="242" t="s">
        <v>302</v>
      </c>
      <c r="C82" s="243" t="s">
        <v>303</v>
      </c>
      <c r="D82" s="244" t="s">
        <v>106</v>
      </c>
      <c r="E82" s="245">
        <v>3</v>
      </c>
      <c r="F82" s="245">
        <v>15611.105917546976</v>
      </c>
      <c r="G82" s="246">
        <f>E82*F82</f>
        <v>46833.31775264093</v>
      </c>
      <c r="H82" s="247">
        <v>0</v>
      </c>
      <c r="I82" s="248">
        <f>E82*H82</f>
        <v>0</v>
      </c>
      <c r="J82" s="247"/>
      <c r="K82" s="248">
        <f>E82*J82</f>
        <v>0</v>
      </c>
      <c r="O82" s="240">
        <v>2</v>
      </c>
      <c r="AA82" s="213">
        <v>12</v>
      </c>
      <c r="AB82" s="213">
        <v>0</v>
      </c>
      <c r="AC82" s="213">
        <v>8</v>
      </c>
      <c r="AZ82" s="213">
        <v>1</v>
      </c>
      <c r="BA82" s="213">
        <f>IF(AZ82=1,G82,0)</f>
        <v>46833.31775264093</v>
      </c>
      <c r="BB82" s="213">
        <f>IF(AZ82=2,G82,0)</f>
        <v>0</v>
      </c>
      <c r="BC82" s="213">
        <f>IF(AZ82=3,G82,0)</f>
        <v>0</v>
      </c>
      <c r="BD82" s="213">
        <f>IF(AZ82=4,G82,0)</f>
        <v>0</v>
      </c>
      <c r="BE82" s="213">
        <f>IF(AZ82=5,G82,0)</f>
        <v>0</v>
      </c>
      <c r="CA82" s="240">
        <v>12</v>
      </c>
      <c r="CB82" s="240">
        <v>0</v>
      </c>
    </row>
    <row r="83" spans="1:15" ht="33.75">
      <c r="A83" s="249"/>
      <c r="B83" s="250"/>
      <c r="C83" s="329" t="s">
        <v>233</v>
      </c>
      <c r="D83" s="330"/>
      <c r="E83" s="330"/>
      <c r="F83" s="330"/>
      <c r="G83" s="331"/>
      <c r="I83" s="251"/>
      <c r="K83" s="251"/>
      <c r="L83" s="252" t="s">
        <v>233</v>
      </c>
      <c r="O83" s="240">
        <v>3</v>
      </c>
    </row>
    <row r="84" spans="1:15" ht="22.5">
      <c r="A84" s="249"/>
      <c r="B84" s="250"/>
      <c r="C84" s="329" t="s">
        <v>234</v>
      </c>
      <c r="D84" s="330"/>
      <c r="E84" s="330"/>
      <c r="F84" s="330"/>
      <c r="G84" s="331"/>
      <c r="I84" s="251"/>
      <c r="K84" s="251"/>
      <c r="L84" s="252" t="s">
        <v>234</v>
      </c>
      <c r="O84" s="240">
        <v>3</v>
      </c>
    </row>
    <row r="85" spans="1:80" ht="12.75">
      <c r="A85" s="241">
        <v>26</v>
      </c>
      <c r="B85" s="242" t="s">
        <v>235</v>
      </c>
      <c r="C85" s="243" t="s">
        <v>236</v>
      </c>
      <c r="D85" s="244" t="s">
        <v>106</v>
      </c>
      <c r="E85" s="245">
        <v>1</v>
      </c>
      <c r="F85" s="245">
        <v>2439.235299616715</v>
      </c>
      <c r="G85" s="246">
        <f>E85*F85</f>
        <v>2439.235299616715</v>
      </c>
      <c r="H85" s="247">
        <v>0</v>
      </c>
      <c r="I85" s="248">
        <f>E85*H85</f>
        <v>0</v>
      </c>
      <c r="J85" s="247"/>
      <c r="K85" s="248">
        <f>E85*J85</f>
        <v>0</v>
      </c>
      <c r="O85" s="240">
        <v>2</v>
      </c>
      <c r="AA85" s="213">
        <v>12</v>
      </c>
      <c r="AB85" s="213">
        <v>0</v>
      </c>
      <c r="AC85" s="213">
        <v>9</v>
      </c>
      <c r="AZ85" s="213">
        <v>1</v>
      </c>
      <c r="BA85" s="213">
        <f>IF(AZ85=1,G85,0)</f>
        <v>2439.235299616715</v>
      </c>
      <c r="BB85" s="213">
        <f>IF(AZ85=2,G85,0)</f>
        <v>0</v>
      </c>
      <c r="BC85" s="213">
        <f>IF(AZ85=3,G85,0)</f>
        <v>0</v>
      </c>
      <c r="BD85" s="213">
        <f>IF(AZ85=4,G85,0)</f>
        <v>0</v>
      </c>
      <c r="BE85" s="213">
        <f>IF(AZ85=5,G85,0)</f>
        <v>0</v>
      </c>
      <c r="CA85" s="240">
        <v>12</v>
      </c>
      <c r="CB85" s="240">
        <v>0</v>
      </c>
    </row>
    <row r="86" spans="1:15" ht="12.75">
      <c r="A86" s="249"/>
      <c r="B86" s="250"/>
      <c r="C86" s="329" t="s">
        <v>304</v>
      </c>
      <c r="D86" s="330"/>
      <c r="E86" s="330"/>
      <c r="F86" s="330"/>
      <c r="G86" s="331"/>
      <c r="I86" s="251"/>
      <c r="K86" s="251"/>
      <c r="L86" s="252" t="s">
        <v>304</v>
      </c>
      <c r="O86" s="240">
        <v>3</v>
      </c>
    </row>
    <row r="87" spans="1:15" ht="22.5">
      <c r="A87" s="249"/>
      <c r="B87" s="250"/>
      <c r="C87" s="329" t="s">
        <v>238</v>
      </c>
      <c r="D87" s="330"/>
      <c r="E87" s="330"/>
      <c r="F87" s="330"/>
      <c r="G87" s="331"/>
      <c r="I87" s="251"/>
      <c r="K87" s="251"/>
      <c r="L87" s="252" t="s">
        <v>238</v>
      </c>
      <c r="O87" s="240">
        <v>3</v>
      </c>
    </row>
    <row r="88" spans="1:57" ht="12.75">
      <c r="A88" s="259"/>
      <c r="B88" s="260" t="s">
        <v>93</v>
      </c>
      <c r="C88" s="261" t="s">
        <v>226</v>
      </c>
      <c r="D88" s="262"/>
      <c r="E88" s="263"/>
      <c r="F88" s="264"/>
      <c r="G88" s="265">
        <f>SUM(G79:G87)</f>
        <v>55712.134243245775</v>
      </c>
      <c r="H88" s="266"/>
      <c r="I88" s="267">
        <f>SUM(I79:I87)</f>
        <v>0</v>
      </c>
      <c r="J88" s="266"/>
      <c r="K88" s="267">
        <f>SUM(K79:K87)</f>
        <v>0</v>
      </c>
      <c r="O88" s="240">
        <v>4</v>
      </c>
      <c r="BA88" s="268">
        <f>SUM(BA79:BA87)</f>
        <v>55712.134243245775</v>
      </c>
      <c r="BB88" s="268">
        <f>SUM(BB79:BB87)</f>
        <v>0</v>
      </c>
      <c r="BC88" s="268">
        <f>SUM(BC79:BC87)</f>
        <v>0</v>
      </c>
      <c r="BD88" s="268">
        <f>SUM(BD79:BD87)</f>
        <v>0</v>
      </c>
      <c r="BE88" s="268">
        <f>SUM(BE79:BE87)</f>
        <v>0</v>
      </c>
    </row>
    <row r="89" spans="1:15" ht="12.75">
      <c r="A89" s="230" t="s">
        <v>90</v>
      </c>
      <c r="B89" s="231" t="s">
        <v>239</v>
      </c>
      <c r="C89" s="232" t="s">
        <v>240</v>
      </c>
      <c r="D89" s="233"/>
      <c r="E89" s="234"/>
      <c r="F89" s="234"/>
      <c r="G89" s="235"/>
      <c r="H89" s="236"/>
      <c r="I89" s="237"/>
      <c r="J89" s="238"/>
      <c r="K89" s="239"/>
      <c r="O89" s="240">
        <v>1</v>
      </c>
    </row>
    <row r="90" spans="1:80" ht="12.75">
      <c r="A90" s="241">
        <v>27</v>
      </c>
      <c r="B90" s="242" t="s">
        <v>242</v>
      </c>
      <c r="C90" s="243" t="s">
        <v>243</v>
      </c>
      <c r="D90" s="244" t="s">
        <v>244</v>
      </c>
      <c r="E90" s="245">
        <v>169.610408</v>
      </c>
      <c r="F90" s="245">
        <v>9.75694119846686</v>
      </c>
      <c r="G90" s="246">
        <f>E90*F90</f>
        <v>1654.8787775039732</v>
      </c>
      <c r="H90" s="247">
        <v>0</v>
      </c>
      <c r="I90" s="248">
        <f>E90*H90</f>
        <v>0</v>
      </c>
      <c r="J90" s="247"/>
      <c r="K90" s="248">
        <f>E90*J90</f>
        <v>0</v>
      </c>
      <c r="O90" s="240">
        <v>2</v>
      </c>
      <c r="AA90" s="213">
        <v>7</v>
      </c>
      <c r="AB90" s="213">
        <v>1</v>
      </c>
      <c r="AC90" s="213">
        <v>2</v>
      </c>
      <c r="AZ90" s="213">
        <v>1</v>
      </c>
      <c r="BA90" s="213">
        <f>IF(AZ90=1,G90,0)</f>
        <v>1654.8787775039732</v>
      </c>
      <c r="BB90" s="213">
        <f>IF(AZ90=2,G90,0)</f>
        <v>0</v>
      </c>
      <c r="BC90" s="213">
        <f>IF(AZ90=3,G90,0)</f>
        <v>0</v>
      </c>
      <c r="BD90" s="213">
        <f>IF(AZ90=4,G90,0)</f>
        <v>0</v>
      </c>
      <c r="BE90" s="213">
        <f>IF(AZ90=5,G90,0)</f>
        <v>0</v>
      </c>
      <c r="CA90" s="240">
        <v>7</v>
      </c>
      <c r="CB90" s="240">
        <v>1</v>
      </c>
    </row>
    <row r="91" spans="1:57" ht="12.75">
      <c r="A91" s="259"/>
      <c r="B91" s="260" t="s">
        <v>93</v>
      </c>
      <c r="C91" s="261" t="s">
        <v>241</v>
      </c>
      <c r="D91" s="262"/>
      <c r="E91" s="263"/>
      <c r="F91" s="264"/>
      <c r="G91" s="265">
        <f>SUM(G89:G90)</f>
        <v>1654.8787775039732</v>
      </c>
      <c r="H91" s="266"/>
      <c r="I91" s="267">
        <f>SUM(I89:I90)</f>
        <v>0</v>
      </c>
      <c r="J91" s="266"/>
      <c r="K91" s="267">
        <f>SUM(K89:K90)</f>
        <v>0</v>
      </c>
      <c r="O91" s="240">
        <v>4</v>
      </c>
      <c r="BA91" s="268">
        <f>SUM(BA89:BA90)</f>
        <v>1654.8787775039732</v>
      </c>
      <c r="BB91" s="268">
        <f>SUM(BB89:BB90)</f>
        <v>0</v>
      </c>
      <c r="BC91" s="268">
        <f>SUM(BC89:BC90)</f>
        <v>0</v>
      </c>
      <c r="BD91" s="268">
        <f>SUM(BD89:BD90)</f>
        <v>0</v>
      </c>
      <c r="BE91" s="268">
        <f>SUM(BE89:BE90)</f>
        <v>0</v>
      </c>
    </row>
    <row r="92" ht="12.75">
      <c r="E92" s="213"/>
    </row>
    <row r="93" ht="12.75">
      <c r="E93" s="213"/>
    </row>
    <row r="94" ht="12.75">
      <c r="E94" s="213"/>
    </row>
    <row r="95" ht="12.75">
      <c r="E95" s="213"/>
    </row>
    <row r="96" ht="12.75">
      <c r="E96" s="213"/>
    </row>
    <row r="97" ht="12.75">
      <c r="E97" s="213"/>
    </row>
    <row r="98" ht="12.75">
      <c r="E98" s="213"/>
    </row>
    <row r="99" ht="12.75">
      <c r="E99" s="213"/>
    </row>
    <row r="100" ht="12.75">
      <c r="E100" s="213"/>
    </row>
    <row r="101" ht="12.75">
      <c r="E101" s="213"/>
    </row>
    <row r="102" ht="12.75">
      <c r="E102" s="213"/>
    </row>
    <row r="103" ht="12.75">
      <c r="E103" s="213"/>
    </row>
    <row r="104" ht="12.75">
      <c r="E104" s="213"/>
    </row>
    <row r="105" ht="12.75">
      <c r="E105" s="213"/>
    </row>
    <row r="106" ht="12.75">
      <c r="E106" s="213"/>
    </row>
    <row r="107" ht="12.75">
      <c r="E107" s="213"/>
    </row>
    <row r="108" ht="12.75">
      <c r="E108" s="213"/>
    </row>
    <row r="109" ht="12.75">
      <c r="E109" s="213"/>
    </row>
    <row r="110" ht="12.75">
      <c r="E110" s="213"/>
    </row>
    <row r="111" ht="12.75">
      <c r="E111" s="213"/>
    </row>
    <row r="112" ht="12.75">
      <c r="E112" s="213"/>
    </row>
    <row r="113" ht="12.75">
      <c r="E113" s="213"/>
    </row>
    <row r="114" ht="12.75">
      <c r="E114" s="213"/>
    </row>
    <row r="115" spans="1:7" ht="12.75">
      <c r="A115" s="258"/>
      <c r="B115" s="258"/>
      <c r="C115" s="258"/>
      <c r="D115" s="258"/>
      <c r="E115" s="258"/>
      <c r="F115" s="258"/>
      <c r="G115" s="258"/>
    </row>
    <row r="116" spans="1:7" ht="12.75">
      <c r="A116" s="258"/>
      <c r="B116" s="258"/>
      <c r="C116" s="258"/>
      <c r="D116" s="258"/>
      <c r="E116" s="258"/>
      <c r="F116" s="258"/>
      <c r="G116" s="258"/>
    </row>
    <row r="117" spans="1:7" ht="12.75">
      <c r="A117" s="258"/>
      <c r="B117" s="258"/>
      <c r="C117" s="258"/>
      <c r="D117" s="258"/>
      <c r="E117" s="258"/>
      <c r="F117" s="258"/>
      <c r="G117" s="258"/>
    </row>
    <row r="118" spans="1:7" ht="12.75">
      <c r="A118" s="258"/>
      <c r="B118" s="258"/>
      <c r="C118" s="258"/>
      <c r="D118" s="258"/>
      <c r="E118" s="258"/>
      <c r="F118" s="258"/>
      <c r="G118" s="258"/>
    </row>
    <row r="119" ht="12.75">
      <c r="E119" s="213"/>
    </row>
    <row r="120" ht="12.75">
      <c r="E120" s="213"/>
    </row>
    <row r="121" ht="12.75">
      <c r="E121" s="213"/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ht="12.75">
      <c r="E129" s="213"/>
    </row>
    <row r="130" ht="12.75">
      <c r="E130" s="213"/>
    </row>
    <row r="131" ht="12.75">
      <c r="E131" s="213"/>
    </row>
    <row r="132" ht="12.75">
      <c r="E132" s="213"/>
    </row>
    <row r="133" ht="12.75">
      <c r="E133" s="213"/>
    </row>
    <row r="134" ht="12.75">
      <c r="E134" s="213"/>
    </row>
    <row r="135" ht="12.75">
      <c r="E135" s="213"/>
    </row>
    <row r="136" ht="12.75">
      <c r="E136" s="213"/>
    </row>
    <row r="137" ht="12.75">
      <c r="E137" s="213"/>
    </row>
    <row r="138" ht="12.75">
      <c r="E138" s="213"/>
    </row>
    <row r="139" ht="12.75">
      <c r="E139" s="213"/>
    </row>
    <row r="140" ht="12.75">
      <c r="E140" s="213"/>
    </row>
    <row r="141" ht="12.75">
      <c r="E141" s="213"/>
    </row>
    <row r="142" ht="12.75">
      <c r="E142" s="213"/>
    </row>
    <row r="143" ht="12.75">
      <c r="E143" s="213"/>
    </row>
    <row r="144" ht="12.75">
      <c r="E144" s="213"/>
    </row>
    <row r="145" ht="12.75">
      <c r="E145" s="213"/>
    </row>
    <row r="146" ht="12.75">
      <c r="E146" s="213"/>
    </row>
    <row r="147" ht="12.75">
      <c r="E147" s="213"/>
    </row>
    <row r="148" ht="12.75">
      <c r="E148" s="213"/>
    </row>
    <row r="149" ht="12.75">
      <c r="E149" s="213"/>
    </row>
    <row r="150" spans="1:2" ht="12.75">
      <c r="A150" s="269"/>
      <c r="B150" s="269"/>
    </row>
    <row r="151" spans="1:7" ht="12.75">
      <c r="A151" s="258"/>
      <c r="B151" s="258"/>
      <c r="C151" s="270"/>
      <c r="D151" s="270"/>
      <c r="E151" s="271"/>
      <c r="F151" s="270"/>
      <c r="G151" s="272"/>
    </row>
    <row r="152" spans="1:7" ht="12.75">
      <c r="A152" s="273"/>
      <c r="B152" s="273"/>
      <c r="C152" s="258"/>
      <c r="D152" s="258"/>
      <c r="E152" s="274"/>
      <c r="F152" s="258"/>
      <c r="G152" s="258"/>
    </row>
    <row r="153" spans="1:7" ht="12.75">
      <c r="A153" s="258"/>
      <c r="B153" s="258"/>
      <c r="C153" s="258"/>
      <c r="D153" s="258"/>
      <c r="E153" s="274"/>
      <c r="F153" s="258"/>
      <c r="G153" s="258"/>
    </row>
    <row r="154" spans="1:7" ht="12.75">
      <c r="A154" s="258"/>
      <c r="B154" s="258"/>
      <c r="C154" s="258"/>
      <c r="D154" s="258"/>
      <c r="E154" s="274"/>
      <c r="F154" s="258"/>
      <c r="G154" s="258"/>
    </row>
    <row r="155" spans="1:7" ht="12.75">
      <c r="A155" s="258"/>
      <c r="B155" s="258"/>
      <c r="C155" s="258"/>
      <c r="D155" s="258"/>
      <c r="E155" s="274"/>
      <c r="F155" s="258"/>
      <c r="G155" s="258"/>
    </row>
    <row r="156" spans="1:7" ht="12.75">
      <c r="A156" s="258"/>
      <c r="B156" s="258"/>
      <c r="C156" s="258"/>
      <c r="D156" s="258"/>
      <c r="E156" s="274"/>
      <c r="F156" s="258"/>
      <c r="G156" s="258"/>
    </row>
    <row r="157" spans="1:7" ht="12.75">
      <c r="A157" s="258"/>
      <c r="B157" s="258"/>
      <c r="C157" s="258"/>
      <c r="D157" s="258"/>
      <c r="E157" s="274"/>
      <c r="F157" s="258"/>
      <c r="G157" s="258"/>
    </row>
    <row r="158" spans="1:7" ht="12.75">
      <c r="A158" s="258"/>
      <c r="B158" s="258"/>
      <c r="C158" s="258"/>
      <c r="D158" s="258"/>
      <c r="E158" s="274"/>
      <c r="F158" s="258"/>
      <c r="G158" s="258"/>
    </row>
    <row r="159" spans="1:7" ht="12.75">
      <c r="A159" s="258"/>
      <c r="B159" s="258"/>
      <c r="C159" s="258"/>
      <c r="D159" s="258"/>
      <c r="E159" s="274"/>
      <c r="F159" s="258"/>
      <c r="G159" s="258"/>
    </row>
    <row r="160" spans="1:7" ht="12.75">
      <c r="A160" s="258"/>
      <c r="B160" s="258"/>
      <c r="C160" s="258"/>
      <c r="D160" s="258"/>
      <c r="E160" s="274"/>
      <c r="F160" s="258"/>
      <c r="G160" s="258"/>
    </row>
    <row r="161" spans="1:7" ht="12.75">
      <c r="A161" s="258"/>
      <c r="B161" s="258"/>
      <c r="C161" s="258"/>
      <c r="D161" s="258"/>
      <c r="E161" s="274"/>
      <c r="F161" s="258"/>
      <c r="G161" s="258"/>
    </row>
    <row r="162" spans="1:7" ht="12.75">
      <c r="A162" s="258"/>
      <c r="B162" s="258"/>
      <c r="C162" s="258"/>
      <c r="D162" s="258"/>
      <c r="E162" s="274"/>
      <c r="F162" s="258"/>
      <c r="G162" s="258"/>
    </row>
    <row r="163" spans="1:7" ht="12.75">
      <c r="A163" s="258"/>
      <c r="B163" s="258"/>
      <c r="C163" s="258"/>
      <c r="D163" s="258"/>
      <c r="E163" s="274"/>
      <c r="F163" s="258"/>
      <c r="G163" s="258"/>
    </row>
    <row r="164" spans="1:7" ht="12.75">
      <c r="A164" s="258"/>
      <c r="B164" s="258"/>
      <c r="C164" s="258"/>
      <c r="D164" s="258"/>
      <c r="E164" s="274"/>
      <c r="F164" s="258"/>
      <c r="G164" s="258"/>
    </row>
  </sheetData>
  <sheetProtection/>
  <mergeCells count="50">
    <mergeCell ref="C12:G12"/>
    <mergeCell ref="C15:G15"/>
    <mergeCell ref="A1:G1"/>
    <mergeCell ref="A3:B3"/>
    <mergeCell ref="A4:B4"/>
    <mergeCell ref="E4:G4"/>
    <mergeCell ref="C9:G9"/>
    <mergeCell ref="C11:G11"/>
    <mergeCell ref="C16:D16"/>
    <mergeCell ref="C18:G18"/>
    <mergeCell ref="C19:D19"/>
    <mergeCell ref="C21:G21"/>
    <mergeCell ref="C22:D22"/>
    <mergeCell ref="C24:G24"/>
    <mergeCell ref="C25:G25"/>
    <mergeCell ref="C26:D26"/>
    <mergeCell ref="C28:D28"/>
    <mergeCell ref="C30:G30"/>
    <mergeCell ref="C31:G31"/>
    <mergeCell ref="C32:G32"/>
    <mergeCell ref="C33:G33"/>
    <mergeCell ref="C34:G34"/>
    <mergeCell ref="C35:D35"/>
    <mergeCell ref="C37:G37"/>
    <mergeCell ref="C38:D38"/>
    <mergeCell ref="C39:D39"/>
    <mergeCell ref="C41:G41"/>
    <mergeCell ref="C42:D42"/>
    <mergeCell ref="C43:D43"/>
    <mergeCell ref="C45:D45"/>
    <mergeCell ref="C47:D47"/>
    <mergeCell ref="C48:D48"/>
    <mergeCell ref="C62:G62"/>
    <mergeCell ref="C66:D66"/>
    <mergeCell ref="C50:D50"/>
    <mergeCell ref="C51:D51"/>
    <mergeCell ref="C53:D53"/>
    <mergeCell ref="C55:G55"/>
    <mergeCell ref="C57:G57"/>
    <mergeCell ref="C58:D58"/>
    <mergeCell ref="C83:G83"/>
    <mergeCell ref="C84:G84"/>
    <mergeCell ref="C86:G86"/>
    <mergeCell ref="C87:G87"/>
    <mergeCell ref="C70:G70"/>
    <mergeCell ref="C71:G71"/>
    <mergeCell ref="C73:G73"/>
    <mergeCell ref="C74:G74"/>
    <mergeCell ref="C76:G76"/>
    <mergeCell ref="C77:G7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305</v>
      </c>
      <c r="D2" s="78" t="s">
        <v>306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305</v>
      </c>
      <c r="B5" s="91"/>
      <c r="C5" s="92" t="s">
        <v>306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01.4 SO 01.4 Rek'!E12</f>
        <v>49347.130956998226</v>
      </c>
      <c r="D15" s="130">
        <f>'SO 01.4 SO 01.4 Rek'!A20</f>
        <v>0</v>
      </c>
      <c r="E15" s="131"/>
      <c r="F15" s="132"/>
      <c r="G15" s="129">
        <f>'SO 01.4 SO 01.4 Rek'!I20</f>
        <v>0</v>
      </c>
    </row>
    <row r="16" spans="1:7" ht="15.75" customHeight="1">
      <c r="A16" s="127" t="s">
        <v>45</v>
      </c>
      <c r="B16" s="128" t="s">
        <v>46</v>
      </c>
      <c r="C16" s="129">
        <f>'SO 01.4 SO 01.4 Rek'!F12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01.4 SO 01.4 Rek'!H12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01.4 SO 01.4 Rek'!G12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49347.130956998226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01.4 SO 01.4 Rek'!I12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49347.130956998226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49347.130956998226</v>
      </c>
      <c r="D23" s="140" t="s">
        <v>55</v>
      </c>
      <c r="E23" s="141"/>
      <c r="F23" s="142"/>
      <c r="G23" s="129">
        <f>'SO 01.4 SO 01.4 Rek'!H18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49347.130956998226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10363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59710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69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305</v>
      </c>
      <c r="I1" s="172"/>
    </row>
    <row r="2" spans="1:9" ht="13.5" thickBot="1">
      <c r="A2" s="315" t="s">
        <v>69</v>
      </c>
      <c r="B2" s="316"/>
      <c r="C2" s="173" t="s">
        <v>307</v>
      </c>
      <c r="D2" s="174"/>
      <c r="E2" s="175"/>
      <c r="F2" s="174"/>
      <c r="G2" s="317" t="s">
        <v>306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01.4 SO 01.4 Pol'!B7</f>
        <v>1</v>
      </c>
      <c r="B7" s="62" t="str">
        <f>'SO 01.4 SO 01.4 Pol'!C7</f>
        <v>Zemní práce</v>
      </c>
      <c r="D7" s="185"/>
      <c r="E7" s="276">
        <f>'SO 01.4 SO 01.4 Pol'!BA55</f>
        <v>27107.5731345237</v>
      </c>
      <c r="F7" s="277">
        <f>'SO 01.4 SO 01.4 Pol'!BB55</f>
        <v>0</v>
      </c>
      <c r="G7" s="277">
        <f>'SO 01.4 SO 01.4 Pol'!BC55</f>
        <v>0</v>
      </c>
      <c r="H7" s="277">
        <f>'SO 01.4 SO 01.4 Pol'!BD55</f>
        <v>0</v>
      </c>
      <c r="I7" s="278">
        <f>'SO 01.4 SO 01.4 Pol'!BE55</f>
        <v>0</v>
      </c>
    </row>
    <row r="8" spans="1:9" s="108" customFormat="1" ht="12.75">
      <c r="A8" s="275" t="str">
        <f>'SO 01.4 SO 01.4 Pol'!B56</f>
        <v>4</v>
      </c>
      <c r="B8" s="62" t="str">
        <f>'SO 01.4 SO 01.4 Pol'!C56</f>
        <v>Vodorovné konstrukce</v>
      </c>
      <c r="D8" s="185"/>
      <c r="E8" s="276">
        <f>'SO 01.4 SO 01.4 Pol'!BA59</f>
        <v>958.9121809853228</v>
      </c>
      <c r="F8" s="277">
        <f>'SO 01.4 SO 01.4 Pol'!BB59</f>
        <v>0</v>
      </c>
      <c r="G8" s="277">
        <f>'SO 01.4 SO 01.4 Pol'!BC59</f>
        <v>0</v>
      </c>
      <c r="H8" s="277">
        <f>'SO 01.4 SO 01.4 Pol'!BD59</f>
        <v>0</v>
      </c>
      <c r="I8" s="278">
        <f>'SO 01.4 SO 01.4 Pol'!BE59</f>
        <v>0</v>
      </c>
    </row>
    <row r="9" spans="1:9" s="108" customFormat="1" ht="12.75">
      <c r="A9" s="275" t="str">
        <f>'SO 01.4 SO 01.4 Pol'!B60</f>
        <v>87</v>
      </c>
      <c r="B9" s="62" t="str">
        <f>'SO 01.4 SO 01.4 Pol'!C60</f>
        <v>Potrubí z trub z plastických hmot</v>
      </c>
      <c r="D9" s="185"/>
      <c r="E9" s="276">
        <f>'SO 01.4 SO 01.4 Pol'!BA71</f>
        <v>20812.089053426014</v>
      </c>
      <c r="F9" s="277">
        <f>'SO 01.4 SO 01.4 Pol'!BB71</f>
        <v>0</v>
      </c>
      <c r="G9" s="277">
        <f>'SO 01.4 SO 01.4 Pol'!BC71</f>
        <v>0</v>
      </c>
      <c r="H9" s="277">
        <f>'SO 01.4 SO 01.4 Pol'!BD71</f>
        <v>0</v>
      </c>
      <c r="I9" s="278">
        <f>'SO 01.4 SO 01.4 Pol'!BE71</f>
        <v>0</v>
      </c>
    </row>
    <row r="10" spans="1:9" s="108" customFormat="1" ht="12.75">
      <c r="A10" s="275" t="str">
        <f>'SO 01.4 SO 01.4 Pol'!B72</f>
        <v>89</v>
      </c>
      <c r="B10" s="62" t="str">
        <f>'SO 01.4 SO 01.4 Pol'!C72</f>
        <v>Ostatní konstrukce na trubním vedení</v>
      </c>
      <c r="D10" s="185"/>
      <c r="E10" s="276">
        <f>'SO 01.4 SO 01.4 Pol'!BA74</f>
        <v>253.68047116013835</v>
      </c>
      <c r="F10" s="277">
        <f>'SO 01.4 SO 01.4 Pol'!BB74</f>
        <v>0</v>
      </c>
      <c r="G10" s="277">
        <f>'SO 01.4 SO 01.4 Pol'!BC74</f>
        <v>0</v>
      </c>
      <c r="H10" s="277">
        <f>'SO 01.4 SO 01.4 Pol'!BD74</f>
        <v>0</v>
      </c>
      <c r="I10" s="278">
        <f>'SO 01.4 SO 01.4 Pol'!BE74</f>
        <v>0</v>
      </c>
    </row>
    <row r="11" spans="1:9" s="108" customFormat="1" ht="13.5" thickBot="1">
      <c r="A11" s="275" t="str">
        <f>'SO 01.4 SO 01.4 Pol'!B75</f>
        <v>99</v>
      </c>
      <c r="B11" s="62" t="str">
        <f>'SO 01.4 SO 01.4 Pol'!C75</f>
        <v>Staveništní přesun hmot</v>
      </c>
      <c r="D11" s="185"/>
      <c r="E11" s="276">
        <f>'SO 01.4 SO 01.4 Pol'!BA77</f>
        <v>214.87611690305695</v>
      </c>
      <c r="F11" s="277">
        <f>'SO 01.4 SO 01.4 Pol'!BB77</f>
        <v>0</v>
      </c>
      <c r="G11" s="277">
        <f>'SO 01.4 SO 01.4 Pol'!BC77</f>
        <v>0</v>
      </c>
      <c r="H11" s="277">
        <f>'SO 01.4 SO 01.4 Pol'!BD77</f>
        <v>0</v>
      </c>
      <c r="I11" s="278">
        <f>'SO 01.4 SO 01.4 Pol'!BE77</f>
        <v>0</v>
      </c>
    </row>
    <row r="12" spans="1:9" s="14" customFormat="1" ht="13.5" thickBot="1">
      <c r="A12" s="186"/>
      <c r="B12" s="187" t="s">
        <v>72</v>
      </c>
      <c r="C12" s="187"/>
      <c r="D12" s="188"/>
      <c r="E12" s="189">
        <f>SUM(E7:E11)</f>
        <v>49347.130956998226</v>
      </c>
      <c r="F12" s="190">
        <f>SUM(F7:F11)</f>
        <v>0</v>
      </c>
      <c r="G12" s="190">
        <f>SUM(G7:G11)</f>
        <v>0</v>
      </c>
      <c r="H12" s="190">
        <f>SUM(H7:H11)</f>
        <v>0</v>
      </c>
      <c r="I12" s="191">
        <f>SUM(I7:I11)</f>
        <v>0</v>
      </c>
    </row>
    <row r="13" spans="1:9" ht="12.7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57" ht="19.5" customHeight="1">
      <c r="A14" s="177" t="s">
        <v>73</v>
      </c>
      <c r="B14" s="177"/>
      <c r="C14" s="177"/>
      <c r="D14" s="177"/>
      <c r="E14" s="177"/>
      <c r="F14" s="177"/>
      <c r="G14" s="192"/>
      <c r="H14" s="177"/>
      <c r="I14" s="177"/>
      <c r="BA14" s="114"/>
      <c r="BB14" s="114"/>
      <c r="BC14" s="114"/>
      <c r="BD14" s="114"/>
      <c r="BE14" s="114"/>
    </row>
    <row r="15" ht="13.5" thickBot="1"/>
    <row r="16" spans="1:9" ht="12.75">
      <c r="A16" s="143" t="s">
        <v>74</v>
      </c>
      <c r="B16" s="144"/>
      <c r="C16" s="144"/>
      <c r="D16" s="193"/>
      <c r="E16" s="194" t="s">
        <v>75</v>
      </c>
      <c r="F16" s="195" t="s">
        <v>12</v>
      </c>
      <c r="G16" s="196" t="s">
        <v>76</v>
      </c>
      <c r="H16" s="197"/>
      <c r="I16" s="198" t="s">
        <v>75</v>
      </c>
    </row>
    <row r="17" spans="1:53" ht="12.75">
      <c r="A17" s="137"/>
      <c r="B17" s="128"/>
      <c r="C17" s="128"/>
      <c r="D17" s="199"/>
      <c r="E17" s="200"/>
      <c r="F17" s="201"/>
      <c r="G17" s="202">
        <f>CHOOSE(BA17+1,E12+F12,E12+F12+H12,E12+F12+G12+H12,E12,F12,H12,G12,H12+G12,0)</f>
        <v>0</v>
      </c>
      <c r="H17" s="203"/>
      <c r="I17" s="204">
        <f>E17+F17*G17/100</f>
        <v>0</v>
      </c>
      <c r="BA17" s="1">
        <v>8</v>
      </c>
    </row>
    <row r="18" spans="1:9" ht="13.5" thickBot="1">
      <c r="A18" s="205"/>
      <c r="B18" s="206" t="s">
        <v>77</v>
      </c>
      <c r="C18" s="207"/>
      <c r="D18" s="208"/>
      <c r="E18" s="209"/>
      <c r="F18" s="210"/>
      <c r="G18" s="210"/>
      <c r="H18" s="320">
        <f>SUM(I17:I17)</f>
        <v>0</v>
      </c>
      <c r="I18" s="321"/>
    </row>
    <row r="20" spans="2:9" ht="12.75">
      <c r="B20" s="14"/>
      <c r="F20" s="211"/>
      <c r="G20" s="212"/>
      <c r="H20" s="212"/>
      <c r="I20" s="46"/>
    </row>
    <row r="21" spans="6:9" ht="12.75"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50"/>
  <sheetViews>
    <sheetView showGridLines="0" showZeros="0" view="pageBreakPreview" zoomScale="85" zoomScaleSheetLayoutView="85" zoomScalePageLayoutView="0" workbookViewId="0" topLeftCell="A34">
      <selection activeCell="F81" sqref="F81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01.4 SO 01.4 Rek'!H1</f>
        <v>SO 01.4</v>
      </c>
      <c r="G3" s="220"/>
    </row>
    <row r="4" spans="1:7" ht="13.5" thickBot="1">
      <c r="A4" s="323" t="s">
        <v>69</v>
      </c>
      <c r="B4" s="316"/>
      <c r="C4" s="173" t="s">
        <v>307</v>
      </c>
      <c r="D4" s="221"/>
      <c r="E4" s="324" t="str">
        <f>'SO 01.4 SO 01.4 Rek'!G2</f>
        <v>Kanalizace dešťová - přípojky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129</v>
      </c>
      <c r="C8" s="243" t="s">
        <v>130</v>
      </c>
      <c r="D8" s="244" t="s">
        <v>131</v>
      </c>
      <c r="E8" s="245">
        <v>3</v>
      </c>
      <c r="F8" s="245">
        <v>195.13882396933718</v>
      </c>
      <c r="G8" s="246">
        <f>E8*F8</f>
        <v>585.4164719080115</v>
      </c>
      <c r="H8" s="247">
        <v>0.0107</v>
      </c>
      <c r="I8" s="248">
        <f>E8*H8</f>
        <v>0.0321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585.4164719080115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/>
      <c r="D9" s="330"/>
      <c r="E9" s="330"/>
      <c r="F9" s="330"/>
      <c r="G9" s="331"/>
      <c r="I9" s="251"/>
      <c r="K9" s="251"/>
      <c r="L9" s="252"/>
      <c r="O9" s="240">
        <v>3</v>
      </c>
    </row>
    <row r="10" spans="1:80" ht="12.75">
      <c r="A10" s="241">
        <v>2</v>
      </c>
      <c r="B10" s="242" t="s">
        <v>132</v>
      </c>
      <c r="C10" s="243" t="s">
        <v>133</v>
      </c>
      <c r="D10" s="244" t="s">
        <v>131</v>
      </c>
      <c r="E10" s="245">
        <v>3</v>
      </c>
      <c r="F10" s="245">
        <v>195.13882396933718</v>
      </c>
      <c r="G10" s="246">
        <f>E10*F10</f>
        <v>585.4164719080115</v>
      </c>
      <c r="H10" s="247">
        <v>0.02478</v>
      </c>
      <c r="I10" s="248">
        <f>E10*H10</f>
        <v>0.07434</v>
      </c>
      <c r="J10" s="247">
        <v>0</v>
      </c>
      <c r="K10" s="248">
        <f>E10*J10</f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>IF(AZ10=1,G10,0)</f>
        <v>585.4164719080115</v>
      </c>
      <c r="BB10" s="213">
        <f>IF(AZ10=2,G10,0)</f>
        <v>0</v>
      </c>
      <c r="BC10" s="213">
        <f>IF(AZ10=3,G10,0)</f>
        <v>0</v>
      </c>
      <c r="BD10" s="213">
        <f>IF(AZ10=4,G10,0)</f>
        <v>0</v>
      </c>
      <c r="BE10" s="213">
        <f>IF(AZ10=5,G10,0)</f>
        <v>0</v>
      </c>
      <c r="CA10" s="240">
        <v>1</v>
      </c>
      <c r="CB10" s="240">
        <v>1</v>
      </c>
    </row>
    <row r="11" spans="1:15" ht="12.75">
      <c r="A11" s="249"/>
      <c r="B11" s="250"/>
      <c r="C11" s="329" t="s">
        <v>134</v>
      </c>
      <c r="D11" s="330"/>
      <c r="E11" s="330"/>
      <c r="F11" s="330"/>
      <c r="G11" s="331"/>
      <c r="I11" s="251"/>
      <c r="K11" s="251"/>
      <c r="L11" s="252" t="s">
        <v>134</v>
      </c>
      <c r="O11" s="240">
        <v>3</v>
      </c>
    </row>
    <row r="12" spans="1:15" ht="12.75">
      <c r="A12" s="249"/>
      <c r="B12" s="250"/>
      <c r="C12" s="329"/>
      <c r="D12" s="330"/>
      <c r="E12" s="330"/>
      <c r="F12" s="330"/>
      <c r="G12" s="331"/>
      <c r="I12" s="251"/>
      <c r="K12" s="251"/>
      <c r="L12" s="252"/>
      <c r="O12" s="240">
        <v>3</v>
      </c>
    </row>
    <row r="13" spans="1:80" ht="12.75">
      <c r="A13" s="241">
        <v>3</v>
      </c>
      <c r="B13" s="242" t="s">
        <v>135</v>
      </c>
      <c r="C13" s="243" t="s">
        <v>136</v>
      </c>
      <c r="D13" s="244" t="s">
        <v>137</v>
      </c>
      <c r="E13" s="245">
        <v>5</v>
      </c>
      <c r="F13" s="245">
        <v>390.27764793867436</v>
      </c>
      <c r="G13" s="246">
        <f>E13*F13</f>
        <v>1951.3882396933718</v>
      </c>
      <c r="H13" s="247">
        <v>0</v>
      </c>
      <c r="I13" s="248">
        <f>E13*H13</f>
        <v>0</v>
      </c>
      <c r="J13" s="247">
        <v>0</v>
      </c>
      <c r="K13" s="248">
        <f>E13*J13</f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>IF(AZ13=1,G13,0)</f>
        <v>1951.3882396933718</v>
      </c>
      <c r="BB13" s="213">
        <f>IF(AZ13=2,G13,0)</f>
        <v>0</v>
      </c>
      <c r="BC13" s="213">
        <f>IF(AZ13=3,G13,0)</f>
        <v>0</v>
      </c>
      <c r="BD13" s="213">
        <f>IF(AZ13=4,G13,0)</f>
        <v>0</v>
      </c>
      <c r="BE13" s="213">
        <f>IF(AZ13=5,G13,0)</f>
        <v>0</v>
      </c>
      <c r="CA13" s="240">
        <v>1</v>
      </c>
      <c r="CB13" s="240">
        <v>1</v>
      </c>
    </row>
    <row r="14" spans="1:80" ht="12.75">
      <c r="A14" s="241">
        <v>4</v>
      </c>
      <c r="B14" s="242" t="s">
        <v>248</v>
      </c>
      <c r="C14" s="243" t="s">
        <v>249</v>
      </c>
      <c r="D14" s="244" t="s">
        <v>137</v>
      </c>
      <c r="E14" s="245">
        <v>28.08</v>
      </c>
      <c r="F14" s="245">
        <v>243.9235299616715</v>
      </c>
      <c r="G14" s="246">
        <f>E14*F14</f>
        <v>6849.372721323735</v>
      </c>
      <c r="H14" s="247">
        <v>0</v>
      </c>
      <c r="I14" s="248">
        <f>E14*H14</f>
        <v>0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6849.372721323735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250</v>
      </c>
      <c r="D15" s="330"/>
      <c r="E15" s="330"/>
      <c r="F15" s="330"/>
      <c r="G15" s="331"/>
      <c r="I15" s="251"/>
      <c r="K15" s="251"/>
      <c r="L15" s="252" t="s">
        <v>250</v>
      </c>
      <c r="O15" s="240">
        <v>3</v>
      </c>
    </row>
    <row r="16" spans="1:15" ht="12.75">
      <c r="A16" s="249"/>
      <c r="B16" s="253"/>
      <c r="C16" s="327" t="s">
        <v>308</v>
      </c>
      <c r="D16" s="328"/>
      <c r="E16" s="254">
        <v>28.08</v>
      </c>
      <c r="F16" s="255"/>
      <c r="G16" s="256"/>
      <c r="H16" s="257"/>
      <c r="I16" s="251"/>
      <c r="J16" s="258"/>
      <c r="K16" s="251"/>
      <c r="M16" s="252" t="s">
        <v>308</v>
      </c>
      <c r="O16" s="240"/>
    </row>
    <row r="17" spans="1:80" ht="12.75">
      <c r="A17" s="241">
        <v>5</v>
      </c>
      <c r="B17" s="242" t="s">
        <v>252</v>
      </c>
      <c r="C17" s="243" t="s">
        <v>253</v>
      </c>
      <c r="D17" s="244" t="s">
        <v>137</v>
      </c>
      <c r="E17" s="245">
        <v>18.72</v>
      </c>
      <c r="F17" s="245">
        <v>243.9235299616715</v>
      </c>
      <c r="G17" s="246">
        <f>E17*F17</f>
        <v>4566.24848088249</v>
      </c>
      <c r="H17" s="247">
        <v>0</v>
      </c>
      <c r="I17" s="248">
        <f>E17*H17</f>
        <v>0</v>
      </c>
      <c r="J17" s="247">
        <v>0</v>
      </c>
      <c r="K17" s="248">
        <f>E17*J17</f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>IF(AZ17=1,G17,0)</f>
        <v>4566.24848088249</v>
      </c>
      <c r="BB17" s="213">
        <f>IF(AZ17=2,G17,0)</f>
        <v>0</v>
      </c>
      <c r="BC17" s="213">
        <f>IF(AZ17=3,G17,0)</f>
        <v>0</v>
      </c>
      <c r="BD17" s="213">
        <f>IF(AZ17=4,G17,0)</f>
        <v>0</v>
      </c>
      <c r="BE17" s="213">
        <f>IF(AZ17=5,G17,0)</f>
        <v>0</v>
      </c>
      <c r="CA17" s="240">
        <v>1</v>
      </c>
      <c r="CB17" s="240">
        <v>1</v>
      </c>
    </row>
    <row r="18" spans="1:15" ht="12.75">
      <c r="A18" s="249"/>
      <c r="B18" s="250"/>
      <c r="C18" s="329" t="s">
        <v>254</v>
      </c>
      <c r="D18" s="330"/>
      <c r="E18" s="330"/>
      <c r="F18" s="330"/>
      <c r="G18" s="331"/>
      <c r="I18" s="251"/>
      <c r="K18" s="251"/>
      <c r="L18" s="252" t="s">
        <v>254</v>
      </c>
      <c r="O18" s="240">
        <v>3</v>
      </c>
    </row>
    <row r="19" spans="1:15" ht="12.75">
      <c r="A19" s="249"/>
      <c r="B19" s="253"/>
      <c r="C19" s="327" t="s">
        <v>309</v>
      </c>
      <c r="D19" s="328"/>
      <c r="E19" s="254">
        <v>18.72</v>
      </c>
      <c r="F19" s="255"/>
      <c r="G19" s="256"/>
      <c r="H19" s="257"/>
      <c r="I19" s="251"/>
      <c r="J19" s="258"/>
      <c r="K19" s="251"/>
      <c r="M19" s="252" t="s">
        <v>309</v>
      </c>
      <c r="O19" s="240"/>
    </row>
    <row r="20" spans="1:80" ht="12.75">
      <c r="A20" s="241">
        <v>6</v>
      </c>
      <c r="B20" s="242" t="s">
        <v>150</v>
      </c>
      <c r="C20" s="243" t="s">
        <v>256</v>
      </c>
      <c r="D20" s="244" t="s">
        <v>152</v>
      </c>
      <c r="E20" s="245">
        <v>104</v>
      </c>
      <c r="F20" s="245">
        <v>9.75694119846686</v>
      </c>
      <c r="G20" s="246">
        <f>E20*F20</f>
        <v>1014.7218846405534</v>
      </c>
      <c r="H20" s="247">
        <v>0.00099</v>
      </c>
      <c r="I20" s="248">
        <f>E20*H20</f>
        <v>0.10296</v>
      </c>
      <c r="J20" s="247">
        <v>0</v>
      </c>
      <c r="K20" s="248">
        <f>E20*J20</f>
        <v>0</v>
      </c>
      <c r="O20" s="240">
        <v>2</v>
      </c>
      <c r="AA20" s="213">
        <v>1</v>
      </c>
      <c r="AB20" s="213">
        <v>1</v>
      </c>
      <c r="AC20" s="213">
        <v>1</v>
      </c>
      <c r="AZ20" s="213">
        <v>1</v>
      </c>
      <c r="BA20" s="213">
        <f>IF(AZ20=1,G20,0)</f>
        <v>1014.7218846405534</v>
      </c>
      <c r="BB20" s="213">
        <f>IF(AZ20=2,G20,0)</f>
        <v>0</v>
      </c>
      <c r="BC20" s="213">
        <f>IF(AZ20=3,G20,0)</f>
        <v>0</v>
      </c>
      <c r="BD20" s="213">
        <f>IF(AZ20=4,G20,0)</f>
        <v>0</v>
      </c>
      <c r="BE20" s="213">
        <f>IF(AZ20=5,G20,0)</f>
        <v>0</v>
      </c>
      <c r="CA20" s="240">
        <v>1</v>
      </c>
      <c r="CB20" s="240">
        <v>1</v>
      </c>
    </row>
    <row r="21" spans="1:15" ht="12.75">
      <c r="A21" s="249"/>
      <c r="B21" s="250"/>
      <c r="C21" s="329" t="s">
        <v>153</v>
      </c>
      <c r="D21" s="330"/>
      <c r="E21" s="330"/>
      <c r="F21" s="330"/>
      <c r="G21" s="331"/>
      <c r="I21" s="251"/>
      <c r="K21" s="251"/>
      <c r="L21" s="252" t="s">
        <v>153</v>
      </c>
      <c r="O21" s="240">
        <v>3</v>
      </c>
    </row>
    <row r="22" spans="1:15" ht="22.5">
      <c r="A22" s="249"/>
      <c r="B22" s="250"/>
      <c r="C22" s="329" t="s">
        <v>154</v>
      </c>
      <c r="D22" s="330"/>
      <c r="E22" s="330"/>
      <c r="F22" s="330"/>
      <c r="G22" s="331"/>
      <c r="I22" s="251"/>
      <c r="K22" s="251"/>
      <c r="L22" s="252" t="s">
        <v>154</v>
      </c>
      <c r="O22" s="240">
        <v>3</v>
      </c>
    </row>
    <row r="23" spans="1:15" ht="12.75">
      <c r="A23" s="249"/>
      <c r="B23" s="250"/>
      <c r="C23" s="329"/>
      <c r="D23" s="330"/>
      <c r="E23" s="330"/>
      <c r="F23" s="330"/>
      <c r="G23" s="331"/>
      <c r="I23" s="251"/>
      <c r="K23" s="251"/>
      <c r="L23" s="252"/>
      <c r="O23" s="240">
        <v>3</v>
      </c>
    </row>
    <row r="24" spans="1:15" ht="12.75">
      <c r="A24" s="249"/>
      <c r="B24" s="253"/>
      <c r="C24" s="327" t="s">
        <v>310</v>
      </c>
      <c r="D24" s="328"/>
      <c r="E24" s="254">
        <v>104</v>
      </c>
      <c r="F24" s="255"/>
      <c r="G24" s="256"/>
      <c r="H24" s="257"/>
      <c r="I24" s="251"/>
      <c r="J24" s="258"/>
      <c r="K24" s="251"/>
      <c r="M24" s="252" t="s">
        <v>310</v>
      </c>
      <c r="O24" s="240"/>
    </row>
    <row r="25" spans="1:80" ht="12.75">
      <c r="A25" s="241">
        <v>7</v>
      </c>
      <c r="B25" s="242" t="s">
        <v>156</v>
      </c>
      <c r="C25" s="243" t="s">
        <v>258</v>
      </c>
      <c r="D25" s="244" t="s">
        <v>152</v>
      </c>
      <c r="E25" s="245">
        <v>104</v>
      </c>
      <c r="F25" s="245">
        <v>4.87847059923343</v>
      </c>
      <c r="G25" s="246">
        <f>E25*F25</f>
        <v>507.3609423202767</v>
      </c>
      <c r="H25" s="247">
        <v>0</v>
      </c>
      <c r="I25" s="248">
        <f>E25*H25</f>
        <v>0</v>
      </c>
      <c r="J25" s="247">
        <v>0</v>
      </c>
      <c r="K25" s="248">
        <f>E25*J25</f>
        <v>0</v>
      </c>
      <c r="O25" s="240">
        <v>2</v>
      </c>
      <c r="AA25" s="213">
        <v>1</v>
      </c>
      <c r="AB25" s="213">
        <v>1</v>
      </c>
      <c r="AC25" s="213">
        <v>1</v>
      </c>
      <c r="AZ25" s="213">
        <v>1</v>
      </c>
      <c r="BA25" s="213">
        <f>IF(AZ25=1,G25,0)</f>
        <v>507.3609423202767</v>
      </c>
      <c r="BB25" s="213">
        <f>IF(AZ25=2,G25,0)</f>
        <v>0</v>
      </c>
      <c r="BC25" s="213">
        <f>IF(AZ25=3,G25,0)</f>
        <v>0</v>
      </c>
      <c r="BD25" s="213">
        <f>IF(AZ25=4,G25,0)</f>
        <v>0</v>
      </c>
      <c r="BE25" s="213">
        <f>IF(AZ25=5,G25,0)</f>
        <v>0</v>
      </c>
      <c r="CA25" s="240">
        <v>1</v>
      </c>
      <c r="CB25" s="240">
        <v>1</v>
      </c>
    </row>
    <row r="26" spans="1:15" ht="12.75">
      <c r="A26" s="249"/>
      <c r="B26" s="253"/>
      <c r="C26" s="327" t="s">
        <v>310</v>
      </c>
      <c r="D26" s="328"/>
      <c r="E26" s="254">
        <v>104</v>
      </c>
      <c r="F26" s="255"/>
      <c r="G26" s="256"/>
      <c r="H26" s="257"/>
      <c r="I26" s="251"/>
      <c r="J26" s="258"/>
      <c r="K26" s="251"/>
      <c r="M26" s="252" t="s">
        <v>310</v>
      </c>
      <c r="O26" s="240"/>
    </row>
    <row r="27" spans="1:80" ht="12.75">
      <c r="A27" s="241">
        <v>8</v>
      </c>
      <c r="B27" s="242" t="s">
        <v>158</v>
      </c>
      <c r="C27" s="243" t="s">
        <v>259</v>
      </c>
      <c r="D27" s="244" t="s">
        <v>137</v>
      </c>
      <c r="E27" s="245">
        <v>46.8</v>
      </c>
      <c r="F27" s="245">
        <v>48.784705992334295</v>
      </c>
      <c r="G27" s="246">
        <f>E27*F27</f>
        <v>2283.124240441245</v>
      </c>
      <c r="H27" s="247">
        <v>0</v>
      </c>
      <c r="I27" s="248">
        <f>E27*H27</f>
        <v>0</v>
      </c>
      <c r="J27" s="247">
        <v>0</v>
      </c>
      <c r="K27" s="248">
        <f>E27*J27</f>
        <v>0</v>
      </c>
      <c r="O27" s="240">
        <v>2</v>
      </c>
      <c r="AA27" s="213">
        <v>1</v>
      </c>
      <c r="AB27" s="213">
        <v>1</v>
      </c>
      <c r="AC27" s="213">
        <v>1</v>
      </c>
      <c r="AZ27" s="213">
        <v>1</v>
      </c>
      <c r="BA27" s="213">
        <f>IF(AZ27=1,G27,0)</f>
        <v>2283.124240441245</v>
      </c>
      <c r="BB27" s="213">
        <f>IF(AZ27=2,G27,0)</f>
        <v>0</v>
      </c>
      <c r="BC27" s="213">
        <f>IF(AZ27=3,G27,0)</f>
        <v>0</v>
      </c>
      <c r="BD27" s="213">
        <f>IF(AZ27=4,G27,0)</f>
        <v>0</v>
      </c>
      <c r="BE27" s="213">
        <f>IF(AZ27=5,G27,0)</f>
        <v>0</v>
      </c>
      <c r="CA27" s="240">
        <v>1</v>
      </c>
      <c r="CB27" s="240">
        <v>1</v>
      </c>
    </row>
    <row r="28" spans="1:15" ht="12.75">
      <c r="A28" s="249"/>
      <c r="B28" s="250"/>
      <c r="C28" s="329" t="s">
        <v>160</v>
      </c>
      <c r="D28" s="330"/>
      <c r="E28" s="330"/>
      <c r="F28" s="330"/>
      <c r="G28" s="331"/>
      <c r="I28" s="251"/>
      <c r="K28" s="251"/>
      <c r="L28" s="252" t="s">
        <v>160</v>
      </c>
      <c r="O28" s="240">
        <v>3</v>
      </c>
    </row>
    <row r="29" spans="1:15" ht="22.5">
      <c r="A29" s="249"/>
      <c r="B29" s="250"/>
      <c r="C29" s="329" t="s">
        <v>161</v>
      </c>
      <c r="D29" s="330"/>
      <c r="E29" s="330"/>
      <c r="F29" s="330"/>
      <c r="G29" s="331"/>
      <c r="I29" s="251"/>
      <c r="K29" s="251"/>
      <c r="L29" s="252" t="s">
        <v>161</v>
      </c>
      <c r="O29" s="240">
        <v>3</v>
      </c>
    </row>
    <row r="30" spans="1:15" ht="12.75">
      <c r="A30" s="249"/>
      <c r="B30" s="250"/>
      <c r="C30" s="329" t="s">
        <v>162</v>
      </c>
      <c r="D30" s="330"/>
      <c r="E30" s="330"/>
      <c r="F30" s="330"/>
      <c r="G30" s="331"/>
      <c r="I30" s="251"/>
      <c r="K30" s="251"/>
      <c r="L30" s="252" t="s">
        <v>162</v>
      </c>
      <c r="O30" s="240">
        <v>3</v>
      </c>
    </row>
    <row r="31" spans="1:15" ht="12.75">
      <c r="A31" s="249"/>
      <c r="B31" s="250"/>
      <c r="C31" s="329" t="s">
        <v>163</v>
      </c>
      <c r="D31" s="330"/>
      <c r="E31" s="330"/>
      <c r="F31" s="330"/>
      <c r="G31" s="331"/>
      <c r="I31" s="251"/>
      <c r="K31" s="251"/>
      <c r="L31" s="252" t="s">
        <v>163</v>
      </c>
      <c r="O31" s="240">
        <v>3</v>
      </c>
    </row>
    <row r="32" spans="1:15" ht="12.75">
      <c r="A32" s="249"/>
      <c r="B32" s="250"/>
      <c r="C32" s="329" t="s">
        <v>164</v>
      </c>
      <c r="D32" s="330"/>
      <c r="E32" s="330"/>
      <c r="F32" s="330"/>
      <c r="G32" s="331"/>
      <c r="I32" s="251"/>
      <c r="K32" s="251"/>
      <c r="L32" s="252" t="s">
        <v>164</v>
      </c>
      <c r="O32" s="240">
        <v>3</v>
      </c>
    </row>
    <row r="33" spans="1:15" ht="12.75">
      <c r="A33" s="249"/>
      <c r="B33" s="253"/>
      <c r="C33" s="327" t="s">
        <v>311</v>
      </c>
      <c r="D33" s="328"/>
      <c r="E33" s="254">
        <v>46.8</v>
      </c>
      <c r="F33" s="255"/>
      <c r="G33" s="256"/>
      <c r="H33" s="257"/>
      <c r="I33" s="251"/>
      <c r="J33" s="258"/>
      <c r="K33" s="251"/>
      <c r="M33" s="252" t="s">
        <v>311</v>
      </c>
      <c r="O33" s="240"/>
    </row>
    <row r="34" spans="1:80" ht="12.75">
      <c r="A34" s="241">
        <v>9</v>
      </c>
      <c r="B34" s="242" t="s">
        <v>165</v>
      </c>
      <c r="C34" s="243" t="s">
        <v>166</v>
      </c>
      <c r="D34" s="244" t="s">
        <v>137</v>
      </c>
      <c r="E34" s="245">
        <v>14.508</v>
      </c>
      <c r="F34" s="245">
        <v>146.3541179770029</v>
      </c>
      <c r="G34" s="246">
        <f>E34*F34</f>
        <v>2123.3055436103577</v>
      </c>
      <c r="H34" s="247">
        <v>0</v>
      </c>
      <c r="I34" s="248">
        <f>E34*H34</f>
        <v>0</v>
      </c>
      <c r="J34" s="247">
        <v>0</v>
      </c>
      <c r="K34" s="248">
        <f>E34*J34</f>
        <v>0</v>
      </c>
      <c r="O34" s="240">
        <v>2</v>
      </c>
      <c r="AA34" s="213">
        <v>1</v>
      </c>
      <c r="AB34" s="213">
        <v>1</v>
      </c>
      <c r="AC34" s="213">
        <v>1</v>
      </c>
      <c r="AZ34" s="213">
        <v>1</v>
      </c>
      <c r="BA34" s="213">
        <f>IF(AZ34=1,G34,0)</f>
        <v>2123.3055436103577</v>
      </c>
      <c r="BB34" s="213">
        <f>IF(AZ34=2,G34,0)</f>
        <v>0</v>
      </c>
      <c r="BC34" s="213">
        <f>IF(AZ34=3,G34,0)</f>
        <v>0</v>
      </c>
      <c r="BD34" s="213">
        <f>IF(AZ34=4,G34,0)</f>
        <v>0</v>
      </c>
      <c r="BE34" s="213">
        <f>IF(AZ34=5,G34,0)</f>
        <v>0</v>
      </c>
      <c r="CA34" s="240">
        <v>1</v>
      </c>
      <c r="CB34" s="240">
        <v>1</v>
      </c>
    </row>
    <row r="35" spans="1:15" ht="12.75">
      <c r="A35" s="249"/>
      <c r="B35" s="250"/>
      <c r="C35" s="329" t="s">
        <v>261</v>
      </c>
      <c r="D35" s="330"/>
      <c r="E35" s="330"/>
      <c r="F35" s="330"/>
      <c r="G35" s="331"/>
      <c r="I35" s="251"/>
      <c r="K35" s="251"/>
      <c r="L35" s="252" t="s">
        <v>261</v>
      </c>
      <c r="O35" s="240">
        <v>3</v>
      </c>
    </row>
    <row r="36" spans="1:15" ht="12.75">
      <c r="A36" s="249"/>
      <c r="B36" s="253"/>
      <c r="C36" s="327" t="s">
        <v>312</v>
      </c>
      <c r="D36" s="328"/>
      <c r="E36" s="254">
        <v>46.8</v>
      </c>
      <c r="F36" s="255"/>
      <c r="G36" s="256"/>
      <c r="H36" s="257"/>
      <c r="I36" s="251"/>
      <c r="J36" s="258"/>
      <c r="K36" s="251"/>
      <c r="M36" s="252" t="s">
        <v>312</v>
      </c>
      <c r="O36" s="240"/>
    </row>
    <row r="37" spans="1:15" ht="12.75">
      <c r="A37" s="249"/>
      <c r="B37" s="253"/>
      <c r="C37" s="327" t="s">
        <v>313</v>
      </c>
      <c r="D37" s="328"/>
      <c r="E37" s="254">
        <v>-32.292</v>
      </c>
      <c r="F37" s="255"/>
      <c r="G37" s="256"/>
      <c r="H37" s="257"/>
      <c r="I37" s="251"/>
      <c r="J37" s="258"/>
      <c r="K37" s="251"/>
      <c r="M37" s="252" t="s">
        <v>313</v>
      </c>
      <c r="O37" s="240"/>
    </row>
    <row r="38" spans="1:80" ht="12.75">
      <c r="A38" s="241">
        <v>10</v>
      </c>
      <c r="B38" s="242" t="s">
        <v>170</v>
      </c>
      <c r="C38" s="243" t="s">
        <v>171</v>
      </c>
      <c r="D38" s="244" t="s">
        <v>137</v>
      </c>
      <c r="E38" s="245">
        <v>14.508</v>
      </c>
      <c r="F38" s="245">
        <v>14.63541179770029</v>
      </c>
      <c r="G38" s="246">
        <f>E38*F38</f>
        <v>212.33055436103578</v>
      </c>
      <c r="H38" s="247">
        <v>0</v>
      </c>
      <c r="I38" s="248">
        <f>E38*H38</f>
        <v>0</v>
      </c>
      <c r="J38" s="247">
        <v>0</v>
      </c>
      <c r="K38" s="248">
        <f>E38*J38</f>
        <v>0</v>
      </c>
      <c r="O38" s="240">
        <v>2</v>
      </c>
      <c r="AA38" s="213">
        <v>1</v>
      </c>
      <c r="AB38" s="213">
        <v>1</v>
      </c>
      <c r="AC38" s="213">
        <v>1</v>
      </c>
      <c r="AZ38" s="213">
        <v>1</v>
      </c>
      <c r="BA38" s="213">
        <f>IF(AZ38=1,G38,0)</f>
        <v>212.33055436103578</v>
      </c>
      <c r="BB38" s="213">
        <f>IF(AZ38=2,G38,0)</f>
        <v>0</v>
      </c>
      <c r="BC38" s="213">
        <f>IF(AZ38=3,G38,0)</f>
        <v>0</v>
      </c>
      <c r="BD38" s="213">
        <f>IF(AZ38=4,G38,0)</f>
        <v>0</v>
      </c>
      <c r="BE38" s="213">
        <f>IF(AZ38=5,G38,0)</f>
        <v>0</v>
      </c>
      <c r="CA38" s="240">
        <v>1</v>
      </c>
      <c r="CB38" s="240">
        <v>1</v>
      </c>
    </row>
    <row r="39" spans="1:15" ht="12.75">
      <c r="A39" s="249"/>
      <c r="B39" s="250"/>
      <c r="C39" s="329" t="s">
        <v>172</v>
      </c>
      <c r="D39" s="330"/>
      <c r="E39" s="330"/>
      <c r="F39" s="330"/>
      <c r="G39" s="331"/>
      <c r="I39" s="251"/>
      <c r="K39" s="251"/>
      <c r="L39" s="252" t="s">
        <v>172</v>
      </c>
      <c r="O39" s="240">
        <v>3</v>
      </c>
    </row>
    <row r="40" spans="1:15" ht="12.75">
      <c r="A40" s="249"/>
      <c r="B40" s="253"/>
      <c r="C40" s="327" t="s">
        <v>312</v>
      </c>
      <c r="D40" s="328"/>
      <c r="E40" s="254">
        <v>46.8</v>
      </c>
      <c r="F40" s="255"/>
      <c r="G40" s="256"/>
      <c r="H40" s="257"/>
      <c r="I40" s="251"/>
      <c r="J40" s="258"/>
      <c r="K40" s="251"/>
      <c r="M40" s="252" t="s">
        <v>312</v>
      </c>
      <c r="O40" s="240"/>
    </row>
    <row r="41" spans="1:15" ht="12.75">
      <c r="A41" s="249"/>
      <c r="B41" s="253"/>
      <c r="C41" s="327" t="s">
        <v>313</v>
      </c>
      <c r="D41" s="328"/>
      <c r="E41" s="254">
        <v>-32.292</v>
      </c>
      <c r="F41" s="255"/>
      <c r="G41" s="256"/>
      <c r="H41" s="257"/>
      <c r="I41" s="251"/>
      <c r="J41" s="258"/>
      <c r="K41" s="251"/>
      <c r="M41" s="252" t="s">
        <v>313</v>
      </c>
      <c r="O41" s="240"/>
    </row>
    <row r="42" spans="1:80" ht="12.75">
      <c r="A42" s="241">
        <v>11</v>
      </c>
      <c r="B42" s="242" t="s">
        <v>173</v>
      </c>
      <c r="C42" s="243" t="s">
        <v>174</v>
      </c>
      <c r="D42" s="244" t="s">
        <v>137</v>
      </c>
      <c r="E42" s="245">
        <v>32.292</v>
      </c>
      <c r="F42" s="245">
        <v>48.784705992334295</v>
      </c>
      <c r="G42" s="246">
        <f>E42*F42</f>
        <v>1575.3557259044592</v>
      </c>
      <c r="H42" s="247">
        <v>0</v>
      </c>
      <c r="I42" s="248">
        <f>E42*H42</f>
        <v>0</v>
      </c>
      <c r="J42" s="247">
        <v>0</v>
      </c>
      <c r="K42" s="248">
        <f>E42*J42</f>
        <v>0</v>
      </c>
      <c r="O42" s="240">
        <v>2</v>
      </c>
      <c r="AA42" s="213">
        <v>1</v>
      </c>
      <c r="AB42" s="213">
        <v>1</v>
      </c>
      <c r="AC42" s="213">
        <v>1</v>
      </c>
      <c r="AZ42" s="213">
        <v>1</v>
      </c>
      <c r="BA42" s="213">
        <f>IF(AZ42=1,G42,0)</f>
        <v>1575.3557259044592</v>
      </c>
      <c r="BB42" s="213">
        <f>IF(AZ42=2,G42,0)</f>
        <v>0</v>
      </c>
      <c r="BC42" s="213">
        <f>IF(AZ42=3,G42,0)</f>
        <v>0</v>
      </c>
      <c r="BD42" s="213">
        <f>IF(AZ42=4,G42,0)</f>
        <v>0</v>
      </c>
      <c r="BE42" s="213">
        <f>IF(AZ42=5,G42,0)</f>
        <v>0</v>
      </c>
      <c r="CA42" s="240">
        <v>1</v>
      </c>
      <c r="CB42" s="240">
        <v>1</v>
      </c>
    </row>
    <row r="43" spans="1:15" ht="12.75">
      <c r="A43" s="249"/>
      <c r="B43" s="253"/>
      <c r="C43" s="327" t="s">
        <v>314</v>
      </c>
      <c r="D43" s="328"/>
      <c r="E43" s="254">
        <v>32.292</v>
      </c>
      <c r="F43" s="255"/>
      <c r="G43" s="256"/>
      <c r="H43" s="257"/>
      <c r="I43" s="251"/>
      <c r="J43" s="258"/>
      <c r="K43" s="251"/>
      <c r="M43" s="252" t="s">
        <v>314</v>
      </c>
      <c r="O43" s="240"/>
    </row>
    <row r="44" spans="1:80" ht="22.5">
      <c r="A44" s="241">
        <v>12</v>
      </c>
      <c r="B44" s="242" t="s">
        <v>176</v>
      </c>
      <c r="C44" s="243" t="s">
        <v>177</v>
      </c>
      <c r="D44" s="244" t="s">
        <v>137</v>
      </c>
      <c r="E44" s="245">
        <v>10.8832</v>
      </c>
      <c r="F44" s="245">
        <v>341.49294194634007</v>
      </c>
      <c r="G44" s="246">
        <f>E44*F44</f>
        <v>3716.535985790408</v>
      </c>
      <c r="H44" s="247">
        <v>1.7</v>
      </c>
      <c r="I44" s="248">
        <f>E44*H44</f>
        <v>18.50144</v>
      </c>
      <c r="J44" s="247">
        <v>0</v>
      </c>
      <c r="K44" s="248">
        <f>E44*J44</f>
        <v>0</v>
      </c>
      <c r="O44" s="240">
        <v>2</v>
      </c>
      <c r="AA44" s="213">
        <v>1</v>
      </c>
      <c r="AB44" s="213">
        <v>1</v>
      </c>
      <c r="AC44" s="213">
        <v>1</v>
      </c>
      <c r="AZ44" s="213">
        <v>1</v>
      </c>
      <c r="BA44" s="213">
        <f>IF(AZ44=1,G44,0)</f>
        <v>3716.535985790408</v>
      </c>
      <c r="BB44" s="213">
        <f>IF(AZ44=2,G44,0)</f>
        <v>0</v>
      </c>
      <c r="BC44" s="213">
        <f>IF(AZ44=3,G44,0)</f>
        <v>0</v>
      </c>
      <c r="BD44" s="213">
        <f>IF(AZ44=4,G44,0)</f>
        <v>0</v>
      </c>
      <c r="BE44" s="213">
        <f>IF(AZ44=5,G44,0)</f>
        <v>0</v>
      </c>
      <c r="CA44" s="240">
        <v>1</v>
      </c>
      <c r="CB44" s="240">
        <v>1</v>
      </c>
    </row>
    <row r="45" spans="1:15" ht="12.75">
      <c r="A45" s="249"/>
      <c r="B45" s="250"/>
      <c r="C45" s="329"/>
      <c r="D45" s="330"/>
      <c r="E45" s="330"/>
      <c r="F45" s="330"/>
      <c r="G45" s="331"/>
      <c r="I45" s="251"/>
      <c r="K45" s="251"/>
      <c r="L45" s="252"/>
      <c r="O45" s="240">
        <v>3</v>
      </c>
    </row>
    <row r="46" spans="1:15" ht="12.75">
      <c r="A46" s="249"/>
      <c r="B46" s="253"/>
      <c r="C46" s="327" t="s">
        <v>315</v>
      </c>
      <c r="D46" s="328"/>
      <c r="E46" s="254">
        <v>11.7</v>
      </c>
      <c r="F46" s="255"/>
      <c r="G46" s="256"/>
      <c r="H46" s="257"/>
      <c r="I46" s="251"/>
      <c r="J46" s="258"/>
      <c r="K46" s="251"/>
      <c r="M46" s="252" t="s">
        <v>315</v>
      </c>
      <c r="O46" s="240"/>
    </row>
    <row r="47" spans="1:15" ht="12.75">
      <c r="A47" s="249"/>
      <c r="B47" s="253"/>
      <c r="C47" s="327" t="s">
        <v>316</v>
      </c>
      <c r="D47" s="328"/>
      <c r="E47" s="254">
        <v>-0.8168</v>
      </c>
      <c r="F47" s="255"/>
      <c r="G47" s="256"/>
      <c r="H47" s="257"/>
      <c r="I47" s="251"/>
      <c r="J47" s="258"/>
      <c r="K47" s="251"/>
      <c r="M47" s="252" t="s">
        <v>316</v>
      </c>
      <c r="O47" s="240"/>
    </row>
    <row r="48" spans="1:80" ht="12.75">
      <c r="A48" s="241">
        <v>13</v>
      </c>
      <c r="B48" s="242" t="s">
        <v>180</v>
      </c>
      <c r="C48" s="243" t="s">
        <v>181</v>
      </c>
      <c r="D48" s="244" t="s">
        <v>137</v>
      </c>
      <c r="E48" s="245">
        <v>14.508</v>
      </c>
      <c r="F48" s="245">
        <v>39.02776479386744</v>
      </c>
      <c r="G48" s="246">
        <f>E48*F48</f>
        <v>566.2148116294288</v>
      </c>
      <c r="H48" s="247">
        <v>0</v>
      </c>
      <c r="I48" s="248">
        <f>E48*H48</f>
        <v>0</v>
      </c>
      <c r="J48" s="247">
        <v>0</v>
      </c>
      <c r="K48" s="248">
        <f>E48*J48</f>
        <v>0</v>
      </c>
      <c r="O48" s="240">
        <v>2</v>
      </c>
      <c r="AA48" s="213">
        <v>1</v>
      </c>
      <c r="AB48" s="213">
        <v>1</v>
      </c>
      <c r="AC48" s="213">
        <v>1</v>
      </c>
      <c r="AZ48" s="213">
        <v>1</v>
      </c>
      <c r="BA48" s="213">
        <f>IF(AZ48=1,G48,0)</f>
        <v>566.2148116294288</v>
      </c>
      <c r="BB48" s="213">
        <f>IF(AZ48=2,G48,0)</f>
        <v>0</v>
      </c>
      <c r="BC48" s="213">
        <f>IF(AZ48=3,G48,0)</f>
        <v>0</v>
      </c>
      <c r="BD48" s="213">
        <f>IF(AZ48=4,G48,0)</f>
        <v>0</v>
      </c>
      <c r="BE48" s="213">
        <f>IF(AZ48=5,G48,0)</f>
        <v>0</v>
      </c>
      <c r="CA48" s="240">
        <v>1</v>
      </c>
      <c r="CB48" s="240">
        <v>1</v>
      </c>
    </row>
    <row r="49" spans="1:15" ht="12.75">
      <c r="A49" s="249"/>
      <c r="B49" s="253"/>
      <c r="C49" s="327" t="s">
        <v>312</v>
      </c>
      <c r="D49" s="328"/>
      <c r="E49" s="254">
        <v>46.8</v>
      </c>
      <c r="F49" s="255"/>
      <c r="G49" s="256"/>
      <c r="H49" s="257"/>
      <c r="I49" s="251"/>
      <c r="J49" s="258"/>
      <c r="K49" s="251"/>
      <c r="M49" s="252" t="s">
        <v>312</v>
      </c>
      <c r="O49" s="240"/>
    </row>
    <row r="50" spans="1:15" ht="12.75">
      <c r="A50" s="249"/>
      <c r="B50" s="253"/>
      <c r="C50" s="327" t="s">
        <v>313</v>
      </c>
      <c r="D50" s="328"/>
      <c r="E50" s="254">
        <v>-32.292</v>
      </c>
      <c r="F50" s="255"/>
      <c r="G50" s="256"/>
      <c r="H50" s="257"/>
      <c r="I50" s="251"/>
      <c r="J50" s="258"/>
      <c r="K50" s="251"/>
      <c r="M50" s="252" t="s">
        <v>313</v>
      </c>
      <c r="O50" s="240"/>
    </row>
    <row r="51" spans="1:80" ht="22.5">
      <c r="A51" s="241">
        <v>14</v>
      </c>
      <c r="B51" s="242" t="s">
        <v>182</v>
      </c>
      <c r="C51" s="243" t="s">
        <v>183</v>
      </c>
      <c r="D51" s="244" t="s">
        <v>152</v>
      </c>
      <c r="E51" s="245">
        <v>23.4</v>
      </c>
      <c r="F51" s="245">
        <v>14.63541179770029</v>
      </c>
      <c r="G51" s="246">
        <f>E51*F51</f>
        <v>342.4686360661868</v>
      </c>
      <c r="H51" s="247">
        <v>3E-05</v>
      </c>
      <c r="I51" s="248">
        <f>E51*H51</f>
        <v>0.0007019999999999999</v>
      </c>
      <c r="J51" s="247">
        <v>0</v>
      </c>
      <c r="K51" s="248">
        <f>E51*J51</f>
        <v>0</v>
      </c>
      <c r="O51" s="240">
        <v>2</v>
      </c>
      <c r="AA51" s="213">
        <v>2</v>
      </c>
      <c r="AB51" s="213">
        <v>1</v>
      </c>
      <c r="AC51" s="213">
        <v>1</v>
      </c>
      <c r="AZ51" s="213">
        <v>1</v>
      </c>
      <c r="BA51" s="213">
        <f>IF(AZ51=1,G51,0)</f>
        <v>342.4686360661868</v>
      </c>
      <c r="BB51" s="213">
        <f>IF(AZ51=2,G51,0)</f>
        <v>0</v>
      </c>
      <c r="BC51" s="213">
        <f>IF(AZ51=3,G51,0)</f>
        <v>0</v>
      </c>
      <c r="BD51" s="213">
        <f>IF(AZ51=4,G51,0)</f>
        <v>0</v>
      </c>
      <c r="BE51" s="213">
        <f>IF(AZ51=5,G51,0)</f>
        <v>0</v>
      </c>
      <c r="CA51" s="240">
        <v>2</v>
      </c>
      <c r="CB51" s="240">
        <v>1</v>
      </c>
    </row>
    <row r="52" spans="1:15" ht="12.75">
      <c r="A52" s="249"/>
      <c r="B52" s="253"/>
      <c r="C52" s="327" t="s">
        <v>317</v>
      </c>
      <c r="D52" s="328"/>
      <c r="E52" s="254">
        <v>23.4</v>
      </c>
      <c r="F52" s="255"/>
      <c r="G52" s="256"/>
      <c r="H52" s="257"/>
      <c r="I52" s="251"/>
      <c r="J52" s="258"/>
      <c r="K52" s="251"/>
      <c r="M52" s="252" t="s">
        <v>317</v>
      </c>
      <c r="O52" s="240"/>
    </row>
    <row r="53" spans="1:80" ht="12.75">
      <c r="A53" s="241">
        <v>15</v>
      </c>
      <c r="B53" s="242" t="s">
        <v>191</v>
      </c>
      <c r="C53" s="243" t="s">
        <v>192</v>
      </c>
      <c r="D53" s="244" t="s">
        <v>137</v>
      </c>
      <c r="E53" s="245">
        <v>4.68</v>
      </c>
      <c r="F53" s="245">
        <v>48.784705992334295</v>
      </c>
      <c r="G53" s="246">
        <f>E53*F53</f>
        <v>228.3124240441245</v>
      </c>
      <c r="H53" s="247">
        <v>0</v>
      </c>
      <c r="I53" s="248">
        <f>E53*H53</f>
        <v>0</v>
      </c>
      <c r="J53" s="247"/>
      <c r="K53" s="248">
        <f>E53*J53</f>
        <v>0</v>
      </c>
      <c r="O53" s="240">
        <v>2</v>
      </c>
      <c r="AA53" s="213">
        <v>12</v>
      </c>
      <c r="AB53" s="213">
        <v>0</v>
      </c>
      <c r="AC53" s="213">
        <v>1</v>
      </c>
      <c r="AZ53" s="213">
        <v>1</v>
      </c>
      <c r="BA53" s="213">
        <f>IF(AZ53=1,G53,0)</f>
        <v>228.3124240441245</v>
      </c>
      <c r="BB53" s="213">
        <f>IF(AZ53=2,G53,0)</f>
        <v>0</v>
      </c>
      <c r="BC53" s="213">
        <f>IF(AZ53=3,G53,0)</f>
        <v>0</v>
      </c>
      <c r="BD53" s="213">
        <f>IF(AZ53=4,G53,0)</f>
        <v>0</v>
      </c>
      <c r="BE53" s="213">
        <f>IF(AZ53=5,G53,0)</f>
        <v>0</v>
      </c>
      <c r="CA53" s="240">
        <v>12</v>
      </c>
      <c r="CB53" s="240">
        <v>0</v>
      </c>
    </row>
    <row r="54" spans="1:15" ht="12.75">
      <c r="A54" s="249"/>
      <c r="B54" s="253"/>
      <c r="C54" s="327" t="s">
        <v>318</v>
      </c>
      <c r="D54" s="328"/>
      <c r="E54" s="254">
        <v>4.68</v>
      </c>
      <c r="F54" s="255"/>
      <c r="G54" s="256"/>
      <c r="H54" s="257"/>
      <c r="I54" s="251"/>
      <c r="J54" s="258"/>
      <c r="K54" s="251"/>
      <c r="M54" s="252" t="s">
        <v>318</v>
      </c>
      <c r="O54" s="240"/>
    </row>
    <row r="55" spans="1:57" ht="12.75">
      <c r="A55" s="259"/>
      <c r="B55" s="260" t="s">
        <v>93</v>
      </c>
      <c r="C55" s="261" t="s">
        <v>128</v>
      </c>
      <c r="D55" s="262"/>
      <c r="E55" s="263"/>
      <c r="F55" s="264"/>
      <c r="G55" s="265">
        <f>SUM(G7:G54)</f>
        <v>27107.5731345237</v>
      </c>
      <c r="H55" s="266"/>
      <c r="I55" s="267">
        <f>SUM(I7:I54)</f>
        <v>18.711541999999998</v>
      </c>
      <c r="J55" s="266"/>
      <c r="K55" s="267">
        <f>SUM(K7:K54)</f>
        <v>0</v>
      </c>
      <c r="O55" s="240">
        <v>4</v>
      </c>
      <c r="BA55" s="268">
        <f>SUM(BA7:BA54)</f>
        <v>27107.5731345237</v>
      </c>
      <c r="BB55" s="268">
        <f>SUM(BB7:BB54)</f>
        <v>0</v>
      </c>
      <c r="BC55" s="268">
        <f>SUM(BC7:BC54)</f>
        <v>0</v>
      </c>
      <c r="BD55" s="268">
        <f>SUM(BD7:BD54)</f>
        <v>0</v>
      </c>
      <c r="BE55" s="268">
        <f>SUM(BE7:BE54)</f>
        <v>0</v>
      </c>
    </row>
    <row r="56" spans="1:15" ht="12.75">
      <c r="A56" s="230" t="s">
        <v>90</v>
      </c>
      <c r="B56" s="231" t="s">
        <v>201</v>
      </c>
      <c r="C56" s="232" t="s">
        <v>202</v>
      </c>
      <c r="D56" s="233"/>
      <c r="E56" s="234"/>
      <c r="F56" s="234"/>
      <c r="G56" s="235"/>
      <c r="H56" s="236"/>
      <c r="I56" s="237"/>
      <c r="J56" s="238"/>
      <c r="K56" s="239"/>
      <c r="O56" s="240">
        <v>1</v>
      </c>
    </row>
    <row r="57" spans="1:80" ht="12.75">
      <c r="A57" s="241">
        <v>16</v>
      </c>
      <c r="B57" s="242" t="s">
        <v>204</v>
      </c>
      <c r="C57" s="243" t="s">
        <v>205</v>
      </c>
      <c r="D57" s="244" t="s">
        <v>137</v>
      </c>
      <c r="E57" s="245">
        <v>2.808</v>
      </c>
      <c r="F57" s="245">
        <v>341.49294194634007</v>
      </c>
      <c r="G57" s="246">
        <f>E57*F57</f>
        <v>958.9121809853228</v>
      </c>
      <c r="H57" s="247">
        <v>1.1322</v>
      </c>
      <c r="I57" s="248">
        <f>E57*H57</f>
        <v>3.1792176</v>
      </c>
      <c r="J57" s="247">
        <v>0</v>
      </c>
      <c r="K57" s="248">
        <f>E57*J57</f>
        <v>0</v>
      </c>
      <c r="O57" s="240">
        <v>2</v>
      </c>
      <c r="AA57" s="213">
        <v>1</v>
      </c>
      <c r="AB57" s="213">
        <v>1</v>
      </c>
      <c r="AC57" s="213">
        <v>1</v>
      </c>
      <c r="AZ57" s="213">
        <v>1</v>
      </c>
      <c r="BA57" s="213">
        <f>IF(AZ57=1,G57,0)</f>
        <v>958.9121809853228</v>
      </c>
      <c r="BB57" s="213">
        <f>IF(AZ57=2,G57,0)</f>
        <v>0</v>
      </c>
      <c r="BC57" s="213">
        <f>IF(AZ57=3,G57,0)</f>
        <v>0</v>
      </c>
      <c r="BD57" s="213">
        <f>IF(AZ57=4,G57,0)</f>
        <v>0</v>
      </c>
      <c r="BE57" s="213">
        <f>IF(AZ57=5,G57,0)</f>
        <v>0</v>
      </c>
      <c r="CA57" s="240">
        <v>1</v>
      </c>
      <c r="CB57" s="240">
        <v>1</v>
      </c>
    </row>
    <row r="58" spans="1:15" ht="12.75">
      <c r="A58" s="249"/>
      <c r="B58" s="253"/>
      <c r="C58" s="327" t="s">
        <v>319</v>
      </c>
      <c r="D58" s="328"/>
      <c r="E58" s="254">
        <v>2.808</v>
      </c>
      <c r="F58" s="255"/>
      <c r="G58" s="256"/>
      <c r="H58" s="257"/>
      <c r="I58" s="251"/>
      <c r="J58" s="258"/>
      <c r="K58" s="251"/>
      <c r="M58" s="252" t="s">
        <v>319</v>
      </c>
      <c r="O58" s="240"/>
    </row>
    <row r="59" spans="1:57" ht="12.75">
      <c r="A59" s="259"/>
      <c r="B59" s="260" t="s">
        <v>93</v>
      </c>
      <c r="C59" s="261" t="s">
        <v>203</v>
      </c>
      <c r="D59" s="262"/>
      <c r="E59" s="263"/>
      <c r="F59" s="264"/>
      <c r="G59" s="265">
        <f>SUM(G56:G58)</f>
        <v>958.9121809853228</v>
      </c>
      <c r="H59" s="266"/>
      <c r="I59" s="267">
        <f>SUM(I56:I58)</f>
        <v>3.1792176</v>
      </c>
      <c r="J59" s="266"/>
      <c r="K59" s="267">
        <f>SUM(K56:K58)</f>
        <v>0</v>
      </c>
      <c r="O59" s="240">
        <v>4</v>
      </c>
      <c r="BA59" s="268">
        <f>SUM(BA56:BA58)</f>
        <v>958.9121809853228</v>
      </c>
      <c r="BB59" s="268">
        <f>SUM(BB56:BB58)</f>
        <v>0</v>
      </c>
      <c r="BC59" s="268">
        <f>SUM(BC56:BC58)</f>
        <v>0</v>
      </c>
      <c r="BD59" s="268">
        <f>SUM(BD56:BD58)</f>
        <v>0</v>
      </c>
      <c r="BE59" s="268">
        <f>SUM(BE56:BE58)</f>
        <v>0</v>
      </c>
    </row>
    <row r="60" spans="1:15" ht="12.75">
      <c r="A60" s="230" t="s">
        <v>90</v>
      </c>
      <c r="B60" s="231" t="s">
        <v>207</v>
      </c>
      <c r="C60" s="232" t="s">
        <v>208</v>
      </c>
      <c r="D60" s="233"/>
      <c r="E60" s="234"/>
      <c r="F60" s="234"/>
      <c r="G60" s="235"/>
      <c r="H60" s="236"/>
      <c r="I60" s="237"/>
      <c r="J60" s="238"/>
      <c r="K60" s="239"/>
      <c r="O60" s="240">
        <v>1</v>
      </c>
    </row>
    <row r="61" spans="1:80" ht="12.75">
      <c r="A61" s="241">
        <v>17</v>
      </c>
      <c r="B61" s="242" t="s">
        <v>270</v>
      </c>
      <c r="C61" s="243" t="s">
        <v>271</v>
      </c>
      <c r="D61" s="244" t="s">
        <v>212</v>
      </c>
      <c r="E61" s="245">
        <v>12</v>
      </c>
      <c r="F61" s="245">
        <v>195.13882396933718</v>
      </c>
      <c r="G61" s="246">
        <f>E61*F61</f>
        <v>2341.665887632046</v>
      </c>
      <c r="H61" s="247">
        <v>2E-05</v>
      </c>
      <c r="I61" s="248">
        <f>E61*H61</f>
        <v>0.00024000000000000003</v>
      </c>
      <c r="J61" s="247">
        <v>0</v>
      </c>
      <c r="K61" s="248">
        <f>E61*J61</f>
        <v>0</v>
      </c>
      <c r="O61" s="240">
        <v>2</v>
      </c>
      <c r="AA61" s="213">
        <v>1</v>
      </c>
      <c r="AB61" s="213">
        <v>1</v>
      </c>
      <c r="AC61" s="213">
        <v>1</v>
      </c>
      <c r="AZ61" s="213">
        <v>1</v>
      </c>
      <c r="BA61" s="213">
        <f>IF(AZ61=1,G61,0)</f>
        <v>2341.665887632046</v>
      </c>
      <c r="BB61" s="213">
        <f>IF(AZ61=2,G61,0)</f>
        <v>0</v>
      </c>
      <c r="BC61" s="213">
        <f>IF(AZ61=3,G61,0)</f>
        <v>0</v>
      </c>
      <c r="BD61" s="213">
        <f>IF(AZ61=4,G61,0)</f>
        <v>0</v>
      </c>
      <c r="BE61" s="213">
        <f>IF(AZ61=5,G61,0)</f>
        <v>0</v>
      </c>
      <c r="CA61" s="240">
        <v>1</v>
      </c>
      <c r="CB61" s="240">
        <v>1</v>
      </c>
    </row>
    <row r="62" spans="1:15" ht="22.5">
      <c r="A62" s="249"/>
      <c r="B62" s="250"/>
      <c r="C62" s="329" t="s">
        <v>217</v>
      </c>
      <c r="D62" s="330"/>
      <c r="E62" s="330"/>
      <c r="F62" s="330"/>
      <c r="G62" s="331"/>
      <c r="I62" s="251"/>
      <c r="K62" s="251"/>
      <c r="L62" s="252" t="s">
        <v>217</v>
      </c>
      <c r="O62" s="240">
        <v>3</v>
      </c>
    </row>
    <row r="63" spans="1:15" ht="22.5">
      <c r="A63" s="249"/>
      <c r="B63" s="250"/>
      <c r="C63" s="329" t="s">
        <v>214</v>
      </c>
      <c r="D63" s="330"/>
      <c r="E63" s="330"/>
      <c r="F63" s="330"/>
      <c r="G63" s="331"/>
      <c r="I63" s="251"/>
      <c r="K63" s="251"/>
      <c r="L63" s="252" t="s">
        <v>214</v>
      </c>
      <c r="O63" s="240">
        <v>3</v>
      </c>
    </row>
    <row r="64" spans="1:80" ht="22.5">
      <c r="A64" s="288">
        <v>18</v>
      </c>
      <c r="B64" s="289" t="s">
        <v>272</v>
      </c>
      <c r="C64" s="290" t="s">
        <v>273</v>
      </c>
      <c r="D64" s="291" t="s">
        <v>131</v>
      </c>
      <c r="E64" s="287">
        <v>26</v>
      </c>
      <c r="F64" s="287">
        <f>536.631765915677+71.5641494908196</f>
        <v>608.1959154064966</v>
      </c>
      <c r="G64" s="292">
        <f>E64*F64</f>
        <v>15813.093800568913</v>
      </c>
      <c r="H64" s="247">
        <v>0.0051</v>
      </c>
      <c r="I64" s="248">
        <f>E64*H64</f>
        <v>0.1326</v>
      </c>
      <c r="J64" s="247"/>
      <c r="K64" s="248">
        <f>E64*J64</f>
        <v>0</v>
      </c>
      <c r="O64" s="240">
        <v>2</v>
      </c>
      <c r="AA64" s="213">
        <v>12</v>
      </c>
      <c r="AB64" s="213">
        <v>0</v>
      </c>
      <c r="AC64" s="213">
        <v>2</v>
      </c>
      <c r="AZ64" s="213">
        <v>1</v>
      </c>
      <c r="BA64" s="213">
        <f>IF(AZ64=1,G64,0)</f>
        <v>15813.093800568913</v>
      </c>
      <c r="BB64" s="213">
        <f>IF(AZ64=2,G64,0)</f>
        <v>0</v>
      </c>
      <c r="BC64" s="213">
        <f>IF(AZ64=3,G64,0)</f>
        <v>0</v>
      </c>
      <c r="BD64" s="213">
        <f>IF(AZ64=4,G64,0)</f>
        <v>0</v>
      </c>
      <c r="BE64" s="213">
        <f>IF(AZ64=5,G64,0)</f>
        <v>0</v>
      </c>
      <c r="CA64" s="240">
        <v>12</v>
      </c>
      <c r="CB64" s="240">
        <v>0</v>
      </c>
    </row>
    <row r="65" spans="1:15" ht="12.75">
      <c r="A65" s="249"/>
      <c r="B65" s="250"/>
      <c r="C65" s="329" t="s">
        <v>274</v>
      </c>
      <c r="D65" s="330"/>
      <c r="E65" s="330"/>
      <c r="F65" s="330"/>
      <c r="G65" s="331"/>
      <c r="I65" s="251"/>
      <c r="K65" s="251"/>
      <c r="L65" s="252" t="s">
        <v>274</v>
      </c>
      <c r="O65" s="240">
        <v>3</v>
      </c>
    </row>
    <row r="66" spans="1:15" ht="12.75">
      <c r="A66" s="249"/>
      <c r="B66" s="250"/>
      <c r="C66" s="329" t="s">
        <v>221</v>
      </c>
      <c r="D66" s="330"/>
      <c r="E66" s="330"/>
      <c r="F66" s="330"/>
      <c r="G66" s="331"/>
      <c r="I66" s="251"/>
      <c r="K66" s="251"/>
      <c r="L66" s="252" t="s">
        <v>221</v>
      </c>
      <c r="O66" s="240">
        <v>3</v>
      </c>
    </row>
    <row r="67" spans="1:80" ht="12.75">
      <c r="A67" s="288">
        <v>19</v>
      </c>
      <c r="B67" s="289" t="s">
        <v>275</v>
      </c>
      <c r="C67" s="290" t="s">
        <v>276</v>
      </c>
      <c r="D67" s="291" t="s">
        <v>212</v>
      </c>
      <c r="E67" s="287">
        <v>6</v>
      </c>
      <c r="F67" s="287">
        <f>234.166588763205+38.3800127983391</f>
        <v>272.5466015615441</v>
      </c>
      <c r="G67" s="292">
        <f>E67*F67</f>
        <v>1635.2796093692646</v>
      </c>
      <c r="H67" s="247">
        <v>0</v>
      </c>
      <c r="I67" s="248">
        <f>E67*H67</f>
        <v>0</v>
      </c>
      <c r="J67" s="247"/>
      <c r="K67" s="248">
        <f>E67*J67</f>
        <v>0</v>
      </c>
      <c r="O67" s="240">
        <v>2</v>
      </c>
      <c r="AA67" s="213">
        <v>12</v>
      </c>
      <c r="AB67" s="213">
        <v>0</v>
      </c>
      <c r="AC67" s="213">
        <v>3</v>
      </c>
      <c r="AZ67" s="213">
        <v>1</v>
      </c>
      <c r="BA67" s="213">
        <f>IF(AZ67=1,G67,0)</f>
        <v>1635.2796093692646</v>
      </c>
      <c r="BB67" s="213">
        <f>IF(AZ67=2,G67,0)</f>
        <v>0</v>
      </c>
      <c r="BC67" s="213">
        <f>IF(AZ67=3,G67,0)</f>
        <v>0</v>
      </c>
      <c r="BD67" s="213">
        <f>IF(AZ67=4,G67,0)</f>
        <v>0</v>
      </c>
      <c r="BE67" s="213">
        <f>IF(AZ67=5,G67,0)</f>
        <v>0</v>
      </c>
      <c r="CA67" s="240">
        <v>12</v>
      </c>
      <c r="CB67" s="240">
        <v>0</v>
      </c>
    </row>
    <row r="68" spans="1:15" ht="12.75">
      <c r="A68" s="249"/>
      <c r="B68" s="250"/>
      <c r="C68" s="329" t="s">
        <v>221</v>
      </c>
      <c r="D68" s="330"/>
      <c r="E68" s="330"/>
      <c r="F68" s="330"/>
      <c r="G68" s="331"/>
      <c r="I68" s="251"/>
      <c r="K68" s="251"/>
      <c r="L68" s="252" t="s">
        <v>221</v>
      </c>
      <c r="O68" s="240">
        <v>3</v>
      </c>
    </row>
    <row r="69" spans="1:80" ht="12.75">
      <c r="A69" s="288">
        <v>20</v>
      </c>
      <c r="B69" s="289" t="s">
        <v>277</v>
      </c>
      <c r="C69" s="290" t="s">
        <v>278</v>
      </c>
      <c r="D69" s="291" t="s">
        <v>212</v>
      </c>
      <c r="E69" s="287">
        <v>6</v>
      </c>
      <c r="F69" s="287">
        <f>146.354117977003+23.9875079989619</f>
        <v>170.3416259759649</v>
      </c>
      <c r="G69" s="292">
        <f>E69*F69</f>
        <v>1022.0497558557893</v>
      </c>
      <c r="H69" s="247">
        <v>0</v>
      </c>
      <c r="I69" s="248">
        <f>E69*H69</f>
        <v>0</v>
      </c>
      <c r="J69" s="247"/>
      <c r="K69" s="248">
        <f>E69*J69</f>
        <v>0</v>
      </c>
      <c r="O69" s="240">
        <v>2</v>
      </c>
      <c r="AA69" s="213">
        <v>12</v>
      </c>
      <c r="AB69" s="213">
        <v>0</v>
      </c>
      <c r="AC69" s="213">
        <v>4</v>
      </c>
      <c r="AZ69" s="213">
        <v>1</v>
      </c>
      <c r="BA69" s="213">
        <f>IF(AZ69=1,G69,0)</f>
        <v>1022.0497558557893</v>
      </c>
      <c r="BB69" s="213">
        <f>IF(AZ69=2,G69,0)</f>
        <v>0</v>
      </c>
      <c r="BC69" s="213">
        <f>IF(AZ69=3,G69,0)</f>
        <v>0</v>
      </c>
      <c r="BD69" s="213">
        <f>IF(AZ69=4,G69,0)</f>
        <v>0</v>
      </c>
      <c r="BE69" s="213">
        <f>IF(AZ69=5,G69,0)</f>
        <v>0</v>
      </c>
      <c r="CA69" s="240">
        <v>12</v>
      </c>
      <c r="CB69" s="240">
        <v>0</v>
      </c>
    </row>
    <row r="70" spans="1:15" ht="12.75">
      <c r="A70" s="249"/>
      <c r="B70" s="250"/>
      <c r="C70" s="329" t="s">
        <v>221</v>
      </c>
      <c r="D70" s="330"/>
      <c r="E70" s="330"/>
      <c r="F70" s="330"/>
      <c r="G70" s="331"/>
      <c r="I70" s="251"/>
      <c r="K70" s="251"/>
      <c r="L70" s="252" t="s">
        <v>221</v>
      </c>
      <c r="O70" s="240">
        <v>3</v>
      </c>
    </row>
    <row r="71" spans="1:57" ht="12.75">
      <c r="A71" s="259"/>
      <c r="B71" s="260" t="s">
        <v>93</v>
      </c>
      <c r="C71" s="261" t="s">
        <v>209</v>
      </c>
      <c r="D71" s="262"/>
      <c r="E71" s="263"/>
      <c r="F71" s="264"/>
      <c r="G71" s="265">
        <f>SUM(G60:G70)</f>
        <v>20812.089053426014</v>
      </c>
      <c r="H71" s="266"/>
      <c r="I71" s="267">
        <f>SUM(I60:I70)</f>
        <v>0.13283999999999999</v>
      </c>
      <c r="J71" s="266"/>
      <c r="K71" s="267">
        <f>SUM(K60:K70)</f>
        <v>0</v>
      </c>
      <c r="O71" s="240">
        <v>4</v>
      </c>
      <c r="BA71" s="268">
        <f>SUM(BA60:BA70)</f>
        <v>20812.089053426014</v>
      </c>
      <c r="BB71" s="268">
        <f>SUM(BB60:BB70)</f>
        <v>0</v>
      </c>
      <c r="BC71" s="268">
        <f>SUM(BC60:BC70)</f>
        <v>0</v>
      </c>
      <c r="BD71" s="268">
        <f>SUM(BD60:BD70)</f>
        <v>0</v>
      </c>
      <c r="BE71" s="268">
        <f>SUM(BE60:BE70)</f>
        <v>0</v>
      </c>
    </row>
    <row r="72" spans="1:15" ht="12.75">
      <c r="A72" s="230" t="s">
        <v>90</v>
      </c>
      <c r="B72" s="231" t="s">
        <v>224</v>
      </c>
      <c r="C72" s="232" t="s">
        <v>225</v>
      </c>
      <c r="D72" s="233"/>
      <c r="E72" s="234"/>
      <c r="F72" s="234"/>
      <c r="G72" s="235"/>
      <c r="H72" s="236"/>
      <c r="I72" s="237"/>
      <c r="J72" s="238"/>
      <c r="K72" s="239"/>
      <c r="O72" s="240">
        <v>1</v>
      </c>
    </row>
    <row r="73" spans="1:80" ht="12.75">
      <c r="A73" s="241">
        <v>21</v>
      </c>
      <c r="B73" s="242" t="s">
        <v>227</v>
      </c>
      <c r="C73" s="243" t="s">
        <v>228</v>
      </c>
      <c r="D73" s="244" t="s">
        <v>131</v>
      </c>
      <c r="E73" s="245">
        <v>26</v>
      </c>
      <c r="F73" s="245">
        <v>9.75694119846686</v>
      </c>
      <c r="G73" s="246">
        <f>E73*F73</f>
        <v>253.68047116013835</v>
      </c>
      <c r="H73" s="247">
        <v>0</v>
      </c>
      <c r="I73" s="248">
        <f>E73*H73</f>
        <v>0</v>
      </c>
      <c r="J73" s="247"/>
      <c r="K73" s="248">
        <f>E73*J73</f>
        <v>0</v>
      </c>
      <c r="O73" s="240">
        <v>2</v>
      </c>
      <c r="AA73" s="213">
        <v>12</v>
      </c>
      <c r="AB73" s="213">
        <v>0</v>
      </c>
      <c r="AC73" s="213">
        <v>5</v>
      </c>
      <c r="AZ73" s="213">
        <v>1</v>
      </c>
      <c r="BA73" s="213">
        <f>IF(AZ73=1,G73,0)</f>
        <v>253.68047116013835</v>
      </c>
      <c r="BB73" s="213">
        <f>IF(AZ73=2,G73,0)</f>
        <v>0</v>
      </c>
      <c r="BC73" s="213">
        <f>IF(AZ73=3,G73,0)</f>
        <v>0</v>
      </c>
      <c r="BD73" s="213">
        <f>IF(AZ73=4,G73,0)</f>
        <v>0</v>
      </c>
      <c r="BE73" s="213">
        <f>IF(AZ73=5,G73,0)</f>
        <v>0</v>
      </c>
      <c r="CA73" s="240">
        <v>12</v>
      </c>
      <c r="CB73" s="240">
        <v>0</v>
      </c>
    </row>
    <row r="74" spans="1:57" ht="12.75">
      <c r="A74" s="259"/>
      <c r="B74" s="260" t="s">
        <v>93</v>
      </c>
      <c r="C74" s="261" t="s">
        <v>226</v>
      </c>
      <c r="D74" s="262"/>
      <c r="E74" s="263"/>
      <c r="F74" s="264"/>
      <c r="G74" s="265">
        <f>SUM(G72:G73)</f>
        <v>253.68047116013835</v>
      </c>
      <c r="H74" s="266"/>
      <c r="I74" s="267">
        <f>SUM(I72:I73)</f>
        <v>0</v>
      </c>
      <c r="J74" s="266"/>
      <c r="K74" s="267">
        <f>SUM(K72:K73)</f>
        <v>0</v>
      </c>
      <c r="O74" s="240">
        <v>4</v>
      </c>
      <c r="BA74" s="268">
        <f>SUM(BA72:BA73)</f>
        <v>253.68047116013835</v>
      </c>
      <c r="BB74" s="268">
        <f>SUM(BB72:BB73)</f>
        <v>0</v>
      </c>
      <c r="BC74" s="268">
        <f>SUM(BC72:BC73)</f>
        <v>0</v>
      </c>
      <c r="BD74" s="268">
        <f>SUM(BD72:BD73)</f>
        <v>0</v>
      </c>
      <c r="BE74" s="268">
        <f>SUM(BE72:BE73)</f>
        <v>0</v>
      </c>
    </row>
    <row r="75" spans="1:15" ht="12.75">
      <c r="A75" s="230" t="s">
        <v>90</v>
      </c>
      <c r="B75" s="231" t="s">
        <v>239</v>
      </c>
      <c r="C75" s="232" t="s">
        <v>240</v>
      </c>
      <c r="D75" s="233"/>
      <c r="E75" s="234"/>
      <c r="F75" s="234"/>
      <c r="G75" s="235"/>
      <c r="H75" s="236"/>
      <c r="I75" s="237"/>
      <c r="J75" s="238"/>
      <c r="K75" s="239"/>
      <c r="O75" s="240">
        <v>1</v>
      </c>
    </row>
    <row r="76" spans="1:80" ht="12.75">
      <c r="A76" s="241">
        <v>22</v>
      </c>
      <c r="B76" s="242" t="s">
        <v>242</v>
      </c>
      <c r="C76" s="243" t="s">
        <v>243</v>
      </c>
      <c r="D76" s="244" t="s">
        <v>244</v>
      </c>
      <c r="E76" s="245">
        <v>22.0228976</v>
      </c>
      <c r="F76" s="245">
        <v>9.75694119846686</v>
      </c>
      <c r="G76" s="246">
        <f>E76*F76</f>
        <v>214.87611690305695</v>
      </c>
      <c r="H76" s="247">
        <v>0</v>
      </c>
      <c r="I76" s="248">
        <f>E76*H76</f>
        <v>0</v>
      </c>
      <c r="J76" s="247"/>
      <c r="K76" s="248">
        <f>E76*J76</f>
        <v>0</v>
      </c>
      <c r="O76" s="240">
        <v>2</v>
      </c>
      <c r="AA76" s="213">
        <v>7</v>
      </c>
      <c r="AB76" s="213">
        <v>1</v>
      </c>
      <c r="AC76" s="213">
        <v>2</v>
      </c>
      <c r="AZ76" s="213">
        <v>1</v>
      </c>
      <c r="BA76" s="213">
        <f>IF(AZ76=1,G76,0)</f>
        <v>214.87611690305695</v>
      </c>
      <c r="BB76" s="213">
        <f>IF(AZ76=2,G76,0)</f>
        <v>0</v>
      </c>
      <c r="BC76" s="213">
        <f>IF(AZ76=3,G76,0)</f>
        <v>0</v>
      </c>
      <c r="BD76" s="213">
        <f>IF(AZ76=4,G76,0)</f>
        <v>0</v>
      </c>
      <c r="BE76" s="213">
        <f>IF(AZ76=5,G76,0)</f>
        <v>0</v>
      </c>
      <c r="CA76" s="240">
        <v>7</v>
      </c>
      <c r="CB76" s="240">
        <v>1</v>
      </c>
    </row>
    <row r="77" spans="1:57" ht="12.75">
      <c r="A77" s="259"/>
      <c r="B77" s="260" t="s">
        <v>93</v>
      </c>
      <c r="C77" s="261" t="s">
        <v>241</v>
      </c>
      <c r="D77" s="262"/>
      <c r="E77" s="263"/>
      <c r="F77" s="264"/>
      <c r="G77" s="265">
        <f>SUM(G75:G76)</f>
        <v>214.87611690305695</v>
      </c>
      <c r="H77" s="266"/>
      <c r="I77" s="267">
        <f>SUM(I75:I76)</f>
        <v>0</v>
      </c>
      <c r="J77" s="266"/>
      <c r="K77" s="267">
        <f>SUM(K75:K76)</f>
        <v>0</v>
      </c>
      <c r="O77" s="240">
        <v>4</v>
      </c>
      <c r="BA77" s="268">
        <f>SUM(BA75:BA76)</f>
        <v>214.87611690305695</v>
      </c>
      <c r="BB77" s="268">
        <f>SUM(BB75:BB76)</f>
        <v>0</v>
      </c>
      <c r="BC77" s="268">
        <f>SUM(BC75:BC76)</f>
        <v>0</v>
      </c>
      <c r="BD77" s="268">
        <f>SUM(BD75:BD76)</f>
        <v>0</v>
      </c>
      <c r="BE77" s="268">
        <f>SUM(BE75:BE76)</f>
        <v>0</v>
      </c>
    </row>
    <row r="78" ht="12.75">
      <c r="E78" s="213"/>
    </row>
    <row r="79" ht="12.75">
      <c r="E79" s="213"/>
    </row>
    <row r="80" ht="12.75">
      <c r="E80" s="213"/>
    </row>
    <row r="81" ht="12.75">
      <c r="E81" s="213"/>
    </row>
    <row r="82" ht="12.75">
      <c r="E82" s="213"/>
    </row>
    <row r="83" ht="12.75">
      <c r="E83" s="213"/>
    </row>
    <row r="84" ht="12.75">
      <c r="E84" s="213"/>
    </row>
    <row r="85" ht="12.75">
      <c r="E85" s="213"/>
    </row>
    <row r="86" ht="12.75">
      <c r="E86" s="213"/>
    </row>
    <row r="87" ht="12.75">
      <c r="E87" s="213"/>
    </row>
    <row r="88" ht="12.75">
      <c r="E88" s="213"/>
    </row>
    <row r="89" ht="12.75">
      <c r="E89" s="213"/>
    </row>
    <row r="90" ht="12.75">
      <c r="E90" s="213"/>
    </row>
    <row r="91" ht="12.75">
      <c r="E91" s="213"/>
    </row>
    <row r="92" ht="12.75">
      <c r="E92" s="213"/>
    </row>
    <row r="93" ht="12.75">
      <c r="E93" s="213"/>
    </row>
    <row r="94" ht="12.75">
      <c r="E94" s="213"/>
    </row>
    <row r="95" ht="12.75">
      <c r="E95" s="213"/>
    </row>
    <row r="96" ht="12.75">
      <c r="E96" s="213"/>
    </row>
    <row r="97" ht="12.75">
      <c r="E97" s="213"/>
    </row>
    <row r="98" ht="12.75">
      <c r="E98" s="213"/>
    </row>
    <row r="99" ht="12.75">
      <c r="E99" s="213"/>
    </row>
    <row r="100" ht="12.75">
      <c r="E100" s="213"/>
    </row>
    <row r="101" spans="1:7" ht="12.75">
      <c r="A101" s="258"/>
      <c r="B101" s="258"/>
      <c r="C101" s="258"/>
      <c r="D101" s="258"/>
      <c r="E101" s="258"/>
      <c r="F101" s="258"/>
      <c r="G101" s="258"/>
    </row>
    <row r="102" spans="1:7" ht="12.75">
      <c r="A102" s="258"/>
      <c r="B102" s="258"/>
      <c r="C102" s="258"/>
      <c r="D102" s="258"/>
      <c r="E102" s="258"/>
      <c r="F102" s="258"/>
      <c r="G102" s="258"/>
    </row>
    <row r="103" spans="1:7" ht="12.75">
      <c r="A103" s="258"/>
      <c r="B103" s="258"/>
      <c r="C103" s="258"/>
      <c r="D103" s="258"/>
      <c r="E103" s="258"/>
      <c r="F103" s="258"/>
      <c r="G103" s="258"/>
    </row>
    <row r="104" spans="1:7" ht="12.75">
      <c r="A104" s="258"/>
      <c r="B104" s="258"/>
      <c r="C104" s="258"/>
      <c r="D104" s="258"/>
      <c r="E104" s="258"/>
      <c r="F104" s="258"/>
      <c r="G104" s="258"/>
    </row>
    <row r="105" ht="12.75">
      <c r="E105" s="213"/>
    </row>
    <row r="106" ht="12.75">
      <c r="E106" s="213"/>
    </row>
    <row r="107" ht="12.75">
      <c r="E107" s="213"/>
    </row>
    <row r="108" ht="12.75">
      <c r="E108" s="213"/>
    </row>
    <row r="109" ht="12.75">
      <c r="E109" s="213"/>
    </row>
    <row r="110" ht="12.75">
      <c r="E110" s="213"/>
    </row>
    <row r="111" ht="12.75">
      <c r="E111" s="213"/>
    </row>
    <row r="112" ht="12.75">
      <c r="E112" s="213"/>
    </row>
    <row r="113" ht="12.75">
      <c r="E113" s="213"/>
    </row>
    <row r="114" ht="12.75">
      <c r="E114" s="213"/>
    </row>
    <row r="115" ht="12.75">
      <c r="E115" s="213"/>
    </row>
    <row r="116" ht="12.75">
      <c r="E116" s="213"/>
    </row>
    <row r="117" ht="12.75">
      <c r="E117" s="213"/>
    </row>
    <row r="118" ht="12.75">
      <c r="E118" s="213"/>
    </row>
    <row r="119" ht="12.75">
      <c r="E119" s="213"/>
    </row>
    <row r="120" ht="12.75">
      <c r="E120" s="213"/>
    </row>
    <row r="121" ht="12.75">
      <c r="E121" s="213"/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ht="12.75">
      <c r="E129" s="213"/>
    </row>
    <row r="130" ht="12.75">
      <c r="E130" s="213"/>
    </row>
    <row r="131" ht="12.75">
      <c r="E131" s="213"/>
    </row>
    <row r="132" ht="12.75">
      <c r="E132" s="213"/>
    </row>
    <row r="133" ht="12.75">
      <c r="E133" s="213"/>
    </row>
    <row r="134" ht="12.75">
      <c r="E134" s="213"/>
    </row>
    <row r="135" ht="12.75">
      <c r="E135" s="213"/>
    </row>
    <row r="136" spans="1:2" ht="12.75">
      <c r="A136" s="269"/>
      <c r="B136" s="269"/>
    </row>
    <row r="137" spans="1:7" ht="12.75">
      <c r="A137" s="258"/>
      <c r="B137" s="258"/>
      <c r="C137" s="270"/>
      <c r="D137" s="270"/>
      <c r="E137" s="271"/>
      <c r="F137" s="270"/>
      <c r="G137" s="272"/>
    </row>
    <row r="138" spans="1:7" ht="12.75">
      <c r="A138" s="273"/>
      <c r="B138" s="273"/>
      <c r="C138" s="258"/>
      <c r="D138" s="258"/>
      <c r="E138" s="274"/>
      <c r="F138" s="258"/>
      <c r="G138" s="258"/>
    </row>
    <row r="139" spans="1:7" ht="12.75">
      <c r="A139" s="258"/>
      <c r="B139" s="258"/>
      <c r="C139" s="258"/>
      <c r="D139" s="258"/>
      <c r="E139" s="274"/>
      <c r="F139" s="258"/>
      <c r="G139" s="258"/>
    </row>
    <row r="140" spans="1:7" ht="12.75">
      <c r="A140" s="258"/>
      <c r="B140" s="258"/>
      <c r="C140" s="258"/>
      <c r="D140" s="258"/>
      <c r="E140" s="274"/>
      <c r="F140" s="258"/>
      <c r="G140" s="258"/>
    </row>
    <row r="141" spans="1:7" ht="12.75">
      <c r="A141" s="258"/>
      <c r="B141" s="258"/>
      <c r="C141" s="258"/>
      <c r="D141" s="258"/>
      <c r="E141" s="274"/>
      <c r="F141" s="258"/>
      <c r="G141" s="258"/>
    </row>
    <row r="142" spans="1:7" ht="12.75">
      <c r="A142" s="258"/>
      <c r="B142" s="258"/>
      <c r="C142" s="258"/>
      <c r="D142" s="258"/>
      <c r="E142" s="274"/>
      <c r="F142" s="258"/>
      <c r="G142" s="258"/>
    </row>
    <row r="143" spans="1:7" ht="12.75">
      <c r="A143" s="258"/>
      <c r="B143" s="258"/>
      <c r="C143" s="258"/>
      <c r="D143" s="258"/>
      <c r="E143" s="274"/>
      <c r="F143" s="258"/>
      <c r="G143" s="258"/>
    </row>
    <row r="144" spans="1:7" ht="12.75">
      <c r="A144" s="258"/>
      <c r="B144" s="258"/>
      <c r="C144" s="258"/>
      <c r="D144" s="258"/>
      <c r="E144" s="274"/>
      <c r="F144" s="258"/>
      <c r="G144" s="258"/>
    </row>
    <row r="145" spans="1:7" ht="12.75">
      <c r="A145" s="258"/>
      <c r="B145" s="258"/>
      <c r="C145" s="258"/>
      <c r="D145" s="258"/>
      <c r="E145" s="274"/>
      <c r="F145" s="258"/>
      <c r="G145" s="258"/>
    </row>
    <row r="146" spans="1:7" ht="12.75">
      <c r="A146" s="258"/>
      <c r="B146" s="258"/>
      <c r="C146" s="258"/>
      <c r="D146" s="258"/>
      <c r="E146" s="274"/>
      <c r="F146" s="258"/>
      <c r="G146" s="258"/>
    </row>
    <row r="147" spans="1:7" ht="12.75">
      <c r="A147" s="258"/>
      <c r="B147" s="258"/>
      <c r="C147" s="258"/>
      <c r="D147" s="258"/>
      <c r="E147" s="274"/>
      <c r="F147" s="258"/>
      <c r="G147" s="258"/>
    </row>
    <row r="148" spans="1:7" ht="12.75">
      <c r="A148" s="258"/>
      <c r="B148" s="258"/>
      <c r="C148" s="258"/>
      <c r="D148" s="258"/>
      <c r="E148" s="274"/>
      <c r="F148" s="258"/>
      <c r="G148" s="258"/>
    </row>
    <row r="149" spans="1:7" ht="12.75">
      <c r="A149" s="258"/>
      <c r="B149" s="258"/>
      <c r="C149" s="258"/>
      <c r="D149" s="258"/>
      <c r="E149" s="274"/>
      <c r="F149" s="258"/>
      <c r="G149" s="258"/>
    </row>
    <row r="150" spans="1:7" ht="12.75">
      <c r="A150" s="258"/>
      <c r="B150" s="258"/>
      <c r="C150" s="258"/>
      <c r="D150" s="258"/>
      <c r="E150" s="274"/>
      <c r="F150" s="258"/>
      <c r="G150" s="258"/>
    </row>
  </sheetData>
  <sheetProtection/>
  <mergeCells count="43">
    <mergeCell ref="C12:G12"/>
    <mergeCell ref="C15:G15"/>
    <mergeCell ref="A1:G1"/>
    <mergeCell ref="A3:B3"/>
    <mergeCell ref="A4:B4"/>
    <mergeCell ref="E4:G4"/>
    <mergeCell ref="C9:G9"/>
    <mergeCell ref="C11:G11"/>
    <mergeCell ref="C16:D16"/>
    <mergeCell ref="C18:G18"/>
    <mergeCell ref="C19:D19"/>
    <mergeCell ref="C21:G21"/>
    <mergeCell ref="C22:G22"/>
    <mergeCell ref="C23:G23"/>
    <mergeCell ref="C24:D24"/>
    <mergeCell ref="C26:D26"/>
    <mergeCell ref="C28:G28"/>
    <mergeCell ref="C29:G29"/>
    <mergeCell ref="C30:G30"/>
    <mergeCell ref="C31:G31"/>
    <mergeCell ref="C47:D47"/>
    <mergeCell ref="C32:G32"/>
    <mergeCell ref="C33:D33"/>
    <mergeCell ref="C35:G35"/>
    <mergeCell ref="C36:D36"/>
    <mergeCell ref="C37:D37"/>
    <mergeCell ref="C39:G39"/>
    <mergeCell ref="C49:D49"/>
    <mergeCell ref="C50:D50"/>
    <mergeCell ref="C52:D52"/>
    <mergeCell ref="C54:D54"/>
    <mergeCell ref="C58:D58"/>
    <mergeCell ref="C40:D40"/>
    <mergeCell ref="C41:D41"/>
    <mergeCell ref="C43:D43"/>
    <mergeCell ref="C45:G45"/>
    <mergeCell ref="C46:D46"/>
    <mergeCell ref="C62:G62"/>
    <mergeCell ref="C63:G63"/>
    <mergeCell ref="C65:G65"/>
    <mergeCell ref="C66:G66"/>
    <mergeCell ref="C68:G68"/>
    <mergeCell ref="C70:G7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C9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320</v>
      </c>
      <c r="D2" s="78" t="s">
        <v>321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320</v>
      </c>
      <c r="B5" s="91"/>
      <c r="C5" s="92" t="s">
        <v>321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02.1 SO 02.1 Rek'!E15</f>
        <v>172150.52629142455</v>
      </c>
      <c r="D15" s="130">
        <f>'SO 02.1 SO 02.1 Rek'!A23</f>
        <v>0</v>
      </c>
      <c r="E15" s="131"/>
      <c r="F15" s="132"/>
      <c r="G15" s="129">
        <f>'SO 02.1 SO 02.1 Rek'!I23</f>
        <v>0</v>
      </c>
    </row>
    <row r="16" spans="1:7" ht="15.75" customHeight="1">
      <c r="A16" s="127" t="s">
        <v>45</v>
      </c>
      <c r="B16" s="128" t="s">
        <v>46</v>
      </c>
      <c r="C16" s="129">
        <f>'SO 02.1 SO 02.1 Rek'!F15</f>
        <v>8367.198840796485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02.1 SO 02.1 Rek'!H15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02.1 SO 02.1 Rek'!G15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180517.72513222104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02.1 SO 02.1 Rek'!I15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180517.72513222104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180517.72513222104</v>
      </c>
      <c r="D23" s="140" t="s">
        <v>55</v>
      </c>
      <c r="E23" s="141"/>
      <c r="F23" s="142"/>
      <c r="G23" s="129">
        <f>'SO 02.1 SO 02.1 Rek'!H21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180517.72513222104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37909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218427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2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320</v>
      </c>
      <c r="I1" s="172"/>
    </row>
    <row r="2" spans="1:9" ht="13.5" thickBot="1">
      <c r="A2" s="315" t="s">
        <v>69</v>
      </c>
      <c r="B2" s="316"/>
      <c r="C2" s="173" t="s">
        <v>322</v>
      </c>
      <c r="D2" s="174"/>
      <c r="E2" s="175"/>
      <c r="F2" s="174"/>
      <c r="G2" s="317" t="s">
        <v>321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02.1 SO 02.1 Pol'!B7</f>
        <v>1</v>
      </c>
      <c r="B7" s="62" t="str">
        <f>'SO 02.1 SO 02.1 Pol'!C7</f>
        <v>Zemní práce</v>
      </c>
      <c r="D7" s="185"/>
      <c r="E7" s="276">
        <f>'SO 02.1 SO 02.1 Pol'!BA52</f>
        <v>73115.30242918576</v>
      </c>
      <c r="F7" s="277">
        <f>'SO 02.1 SO 02.1 Pol'!BB52</f>
        <v>0</v>
      </c>
      <c r="G7" s="277">
        <f>'SO 02.1 SO 02.1 Pol'!BC52</f>
        <v>0</v>
      </c>
      <c r="H7" s="277">
        <f>'SO 02.1 SO 02.1 Pol'!BD52</f>
        <v>0</v>
      </c>
      <c r="I7" s="278">
        <f>'SO 02.1 SO 02.1 Pol'!BE52</f>
        <v>0</v>
      </c>
    </row>
    <row r="8" spans="1:9" s="108" customFormat="1" ht="12.75">
      <c r="A8" s="275" t="str">
        <f>'SO 02.1 SO 02.1 Pol'!B53</f>
        <v>2</v>
      </c>
      <c r="B8" s="62" t="str">
        <f>'SO 02.1 SO 02.1 Pol'!C53</f>
        <v>Základy a zvláštní zakládání</v>
      </c>
      <c r="D8" s="185"/>
      <c r="E8" s="276">
        <f>'SO 02.1 SO 02.1 Pol'!BA56</f>
        <v>3775.9362438066746</v>
      </c>
      <c r="F8" s="277">
        <f>'SO 02.1 SO 02.1 Pol'!BB56</f>
        <v>0</v>
      </c>
      <c r="G8" s="277">
        <f>'SO 02.1 SO 02.1 Pol'!BC56</f>
        <v>0</v>
      </c>
      <c r="H8" s="277">
        <f>'SO 02.1 SO 02.1 Pol'!BD56</f>
        <v>0</v>
      </c>
      <c r="I8" s="278">
        <f>'SO 02.1 SO 02.1 Pol'!BE56</f>
        <v>0</v>
      </c>
    </row>
    <row r="9" spans="1:9" s="108" customFormat="1" ht="12.75">
      <c r="A9" s="275" t="str">
        <f>'SO 02.1 SO 02.1 Pol'!B57</f>
        <v>4</v>
      </c>
      <c r="B9" s="62" t="str">
        <f>'SO 02.1 SO 02.1 Pol'!C57</f>
        <v>Vodorovné konstrukce</v>
      </c>
      <c r="D9" s="185"/>
      <c r="E9" s="276">
        <f>'SO 02.1 SO 02.1 Pol'!BA67</f>
        <v>7577.240534729363</v>
      </c>
      <c r="F9" s="277">
        <f>'SO 02.1 SO 02.1 Pol'!BB67</f>
        <v>0</v>
      </c>
      <c r="G9" s="277">
        <f>'SO 02.1 SO 02.1 Pol'!BC67</f>
        <v>0</v>
      </c>
      <c r="H9" s="277">
        <f>'SO 02.1 SO 02.1 Pol'!BD67</f>
        <v>0</v>
      </c>
      <c r="I9" s="278">
        <f>'SO 02.1 SO 02.1 Pol'!BE67</f>
        <v>0</v>
      </c>
    </row>
    <row r="10" spans="1:9" s="108" customFormat="1" ht="12.75">
      <c r="A10" s="275" t="str">
        <f>'SO 02.1 SO 02.1 Pol'!B68</f>
        <v>87</v>
      </c>
      <c r="B10" s="62" t="str">
        <f>'SO 02.1 SO 02.1 Pol'!C68</f>
        <v>Potrubí z trub z plastických hmot</v>
      </c>
      <c r="D10" s="185"/>
      <c r="E10" s="276">
        <f>'SO 02.1 SO 02.1 Pol'!BA81</f>
        <v>30553.86136299897</v>
      </c>
      <c r="F10" s="277">
        <f>'SO 02.1 SO 02.1 Pol'!BB81</f>
        <v>0</v>
      </c>
      <c r="G10" s="277">
        <f>'SO 02.1 SO 02.1 Pol'!BC81</f>
        <v>0</v>
      </c>
      <c r="H10" s="277">
        <f>'SO 02.1 SO 02.1 Pol'!BD81</f>
        <v>0</v>
      </c>
      <c r="I10" s="278">
        <f>'SO 02.1 SO 02.1 Pol'!BE81</f>
        <v>0</v>
      </c>
    </row>
    <row r="11" spans="1:9" s="108" customFormat="1" ht="12.75">
      <c r="A11" s="275" t="str">
        <f>'SO 02.1 SO 02.1 Pol'!B82</f>
        <v>87.1</v>
      </c>
      <c r="B11" s="62" t="str">
        <f>'SO 02.1 SO 02.1 Pol'!C82</f>
        <v>Vodovodní přípojky</v>
      </c>
      <c r="D11" s="185"/>
      <c r="E11" s="276">
        <f>'SO 02.1 SO 02.1 Pol'!BA101</f>
        <v>45760.0542208096</v>
      </c>
      <c r="F11" s="277">
        <f>'SO 02.1 SO 02.1 Pol'!BB101</f>
        <v>0</v>
      </c>
      <c r="G11" s="277">
        <f>'SO 02.1 SO 02.1 Pol'!BC101</f>
        <v>0</v>
      </c>
      <c r="H11" s="277">
        <f>'SO 02.1 SO 02.1 Pol'!BD101</f>
        <v>0</v>
      </c>
      <c r="I11" s="278">
        <f>'SO 02.1 SO 02.1 Pol'!BE101</f>
        <v>0</v>
      </c>
    </row>
    <row r="12" spans="1:9" s="108" customFormat="1" ht="12.75">
      <c r="A12" s="275" t="str">
        <f>'SO 02.1 SO 02.1 Pol'!B102</f>
        <v>89</v>
      </c>
      <c r="B12" s="62" t="str">
        <f>'SO 02.1 SO 02.1 Pol'!C102</f>
        <v>Ostatní konstrukce na trubním vedení</v>
      </c>
      <c r="D12" s="185"/>
      <c r="E12" s="276">
        <f>'SO 02.1 SO 02.1 Pol'!BA109</f>
        <v>10147.218846405534</v>
      </c>
      <c r="F12" s="277">
        <f>'SO 02.1 SO 02.1 Pol'!BB109</f>
        <v>0</v>
      </c>
      <c r="G12" s="277">
        <f>'SO 02.1 SO 02.1 Pol'!BC109</f>
        <v>0</v>
      </c>
      <c r="H12" s="277">
        <f>'SO 02.1 SO 02.1 Pol'!BD109</f>
        <v>0</v>
      </c>
      <c r="I12" s="278">
        <f>'SO 02.1 SO 02.1 Pol'!BE109</f>
        <v>0</v>
      </c>
    </row>
    <row r="13" spans="1:9" s="108" customFormat="1" ht="12.75">
      <c r="A13" s="275" t="str">
        <f>'SO 02.1 SO 02.1 Pol'!B110</f>
        <v>99</v>
      </c>
      <c r="B13" s="62" t="str">
        <f>'SO 02.1 SO 02.1 Pol'!C110</f>
        <v>Staveništní přesun hmot</v>
      </c>
      <c r="D13" s="185"/>
      <c r="E13" s="276">
        <f>'SO 02.1 SO 02.1 Pol'!BA112</f>
        <v>1220.9126534886416</v>
      </c>
      <c r="F13" s="277">
        <f>'SO 02.1 SO 02.1 Pol'!BB112</f>
        <v>0</v>
      </c>
      <c r="G13" s="277">
        <f>'SO 02.1 SO 02.1 Pol'!BC112</f>
        <v>0</v>
      </c>
      <c r="H13" s="277">
        <f>'SO 02.1 SO 02.1 Pol'!BD112</f>
        <v>0</v>
      </c>
      <c r="I13" s="278">
        <f>'SO 02.1 SO 02.1 Pol'!BE112</f>
        <v>0</v>
      </c>
    </row>
    <row r="14" spans="1:9" s="108" customFormat="1" ht="13.5" thickBot="1">
      <c r="A14" s="275" t="str">
        <f>'SO 02.1 SO 02.1 Pol'!B113</f>
        <v>737</v>
      </c>
      <c r="B14" s="62" t="str">
        <f>'SO 02.1 SO 02.1 Pol'!C113</f>
        <v>Tvarovky</v>
      </c>
      <c r="D14" s="185"/>
      <c r="E14" s="276">
        <f>'SO 02.1 SO 02.1 Pol'!BA121</f>
        <v>0</v>
      </c>
      <c r="F14" s="277">
        <f>'SO 02.1 SO 02.1 Pol'!BB121</f>
        <v>8367.198840796485</v>
      </c>
      <c r="G14" s="277">
        <f>'SO 02.1 SO 02.1 Pol'!BC121</f>
        <v>0</v>
      </c>
      <c r="H14" s="277">
        <f>'SO 02.1 SO 02.1 Pol'!BD121</f>
        <v>0</v>
      </c>
      <c r="I14" s="278">
        <f>'SO 02.1 SO 02.1 Pol'!BE121</f>
        <v>0</v>
      </c>
    </row>
    <row r="15" spans="1:9" s="14" customFormat="1" ht="13.5" thickBot="1">
      <c r="A15" s="186"/>
      <c r="B15" s="187" t="s">
        <v>72</v>
      </c>
      <c r="C15" s="187"/>
      <c r="D15" s="188"/>
      <c r="E15" s="189">
        <f>SUM(E7:E14)</f>
        <v>172150.52629142455</v>
      </c>
      <c r="F15" s="190">
        <f>SUM(F7:F14)</f>
        <v>8367.198840796485</v>
      </c>
      <c r="G15" s="190">
        <f>SUM(G7:G14)</f>
        <v>0</v>
      </c>
      <c r="H15" s="190">
        <f>SUM(H7:H14)</f>
        <v>0</v>
      </c>
      <c r="I15" s="191">
        <f>SUM(I7:I14)</f>
        <v>0</v>
      </c>
    </row>
    <row r="16" spans="1:9" ht="12.7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57" ht="19.5" customHeight="1">
      <c r="A17" s="177" t="s">
        <v>73</v>
      </c>
      <c r="B17" s="177"/>
      <c r="C17" s="177"/>
      <c r="D17" s="177"/>
      <c r="E17" s="177"/>
      <c r="F17" s="177"/>
      <c r="G17" s="192"/>
      <c r="H17" s="177"/>
      <c r="I17" s="177"/>
      <c r="BA17" s="114"/>
      <c r="BB17" s="114"/>
      <c r="BC17" s="114"/>
      <c r="BD17" s="114"/>
      <c r="BE17" s="114"/>
    </row>
    <row r="18" ht="13.5" thickBot="1"/>
    <row r="19" spans="1:9" ht="12.75">
      <c r="A19" s="143" t="s">
        <v>74</v>
      </c>
      <c r="B19" s="144"/>
      <c r="C19" s="144"/>
      <c r="D19" s="193"/>
      <c r="E19" s="194" t="s">
        <v>75</v>
      </c>
      <c r="F19" s="195" t="s">
        <v>12</v>
      </c>
      <c r="G19" s="196" t="s">
        <v>76</v>
      </c>
      <c r="H19" s="197"/>
      <c r="I19" s="198" t="s">
        <v>75</v>
      </c>
    </row>
    <row r="20" spans="1:53" ht="12.75">
      <c r="A20" s="137"/>
      <c r="B20" s="128"/>
      <c r="C20" s="128"/>
      <c r="D20" s="199"/>
      <c r="E20" s="200"/>
      <c r="F20" s="201"/>
      <c r="G20" s="202">
        <f>CHOOSE(BA20+1,E15+F15,E15+F15+H15,E15+F15+G15+H15,E15,F15,H15,G15,H15+G15,0)</f>
        <v>0</v>
      </c>
      <c r="H20" s="203"/>
      <c r="I20" s="204">
        <f>E20+F20*G20/100</f>
        <v>0</v>
      </c>
      <c r="BA20" s="1">
        <v>8</v>
      </c>
    </row>
    <row r="21" spans="1:9" ht="13.5" thickBot="1">
      <c r="A21" s="205"/>
      <c r="B21" s="206" t="s">
        <v>77</v>
      </c>
      <c r="C21" s="207"/>
      <c r="D21" s="208"/>
      <c r="E21" s="209"/>
      <c r="F21" s="210"/>
      <c r="G21" s="210"/>
      <c r="H21" s="320">
        <f>SUM(I20:I20)</f>
        <v>0</v>
      </c>
      <c r="I21" s="321"/>
    </row>
    <row r="23" spans="2:9" ht="12.75">
      <c r="B23" s="14"/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  <row r="70" spans="6:9" ht="12.75">
      <c r="F70" s="211"/>
      <c r="G70" s="212"/>
      <c r="H70" s="212"/>
      <c r="I70" s="46"/>
    </row>
    <row r="71" spans="6:9" ht="12.75">
      <c r="F71" s="211"/>
      <c r="G71" s="212"/>
      <c r="H71" s="212"/>
      <c r="I71" s="46"/>
    </row>
    <row r="72" spans="6:9" ht="12.75">
      <c r="F72" s="211"/>
      <c r="G72" s="212"/>
      <c r="H72" s="212"/>
      <c r="I72" s="46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94"/>
  <sheetViews>
    <sheetView showGridLines="0" showZeros="0" view="pageBreakPreview" zoomScale="85" zoomScaleSheetLayoutView="85" zoomScalePageLayoutView="0" workbookViewId="0" topLeftCell="A1">
      <selection activeCell="F120" sqref="F120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02.1 SO 02.1 Rek'!H1</f>
        <v>SO 02.1</v>
      </c>
      <c r="G3" s="220"/>
    </row>
    <row r="4" spans="1:7" ht="13.5" thickBot="1">
      <c r="A4" s="323" t="s">
        <v>69</v>
      </c>
      <c r="B4" s="316"/>
      <c r="C4" s="173" t="s">
        <v>322</v>
      </c>
      <c r="D4" s="221"/>
      <c r="E4" s="324" t="str">
        <f>'SO 02.1 SO 02.1 Rek'!G2</f>
        <v>Vodovod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138</v>
      </c>
      <c r="C8" s="243" t="s">
        <v>139</v>
      </c>
      <c r="D8" s="244" t="s">
        <v>137</v>
      </c>
      <c r="E8" s="245">
        <v>90.558</v>
      </c>
      <c r="F8" s="245">
        <v>121.96176498083575</v>
      </c>
      <c r="G8" s="246">
        <f>E8*F8</f>
        <v>11044.613513134525</v>
      </c>
      <c r="H8" s="247">
        <v>0</v>
      </c>
      <c r="I8" s="248">
        <f>E8*H8</f>
        <v>0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11044.613513134525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 t="s">
        <v>250</v>
      </c>
      <c r="D9" s="330"/>
      <c r="E9" s="330"/>
      <c r="F9" s="330"/>
      <c r="G9" s="331"/>
      <c r="I9" s="251"/>
      <c r="K9" s="251"/>
      <c r="L9" s="252" t="s">
        <v>250</v>
      </c>
      <c r="O9" s="240">
        <v>3</v>
      </c>
    </row>
    <row r="10" spans="1:15" ht="12.75">
      <c r="A10" s="249"/>
      <c r="B10" s="253"/>
      <c r="C10" s="327" t="s">
        <v>323</v>
      </c>
      <c r="D10" s="328"/>
      <c r="E10" s="254">
        <v>90.558</v>
      </c>
      <c r="F10" s="255"/>
      <c r="G10" s="256"/>
      <c r="H10" s="257"/>
      <c r="I10" s="251"/>
      <c r="J10" s="258"/>
      <c r="K10" s="251"/>
      <c r="M10" s="252" t="s">
        <v>323</v>
      </c>
      <c r="O10" s="240"/>
    </row>
    <row r="11" spans="1:80" ht="12.75">
      <c r="A11" s="241">
        <v>2</v>
      </c>
      <c r="B11" s="242" t="s">
        <v>142</v>
      </c>
      <c r="C11" s="243" t="s">
        <v>143</v>
      </c>
      <c r="D11" s="244" t="s">
        <v>137</v>
      </c>
      <c r="E11" s="245">
        <v>60.372</v>
      </c>
      <c r="F11" s="245">
        <v>121.96176498083575</v>
      </c>
      <c r="G11" s="246">
        <f>E11*F11</f>
        <v>7363.075675423016</v>
      </c>
      <c r="H11" s="247">
        <v>0</v>
      </c>
      <c r="I11" s="248">
        <f>E11*H11</f>
        <v>0</v>
      </c>
      <c r="J11" s="247">
        <v>0</v>
      </c>
      <c r="K11" s="248">
        <f>E11*J11</f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>IF(AZ11=1,G11,0)</f>
        <v>7363.075675423016</v>
      </c>
      <c r="BB11" s="213">
        <f>IF(AZ11=2,G11,0)</f>
        <v>0</v>
      </c>
      <c r="BC11" s="213">
        <f>IF(AZ11=3,G11,0)</f>
        <v>0</v>
      </c>
      <c r="BD11" s="213">
        <f>IF(AZ11=4,G11,0)</f>
        <v>0</v>
      </c>
      <c r="BE11" s="213">
        <f>IF(AZ11=5,G11,0)</f>
        <v>0</v>
      </c>
      <c r="CA11" s="240">
        <v>1</v>
      </c>
      <c r="CB11" s="240">
        <v>1</v>
      </c>
    </row>
    <row r="12" spans="1:15" ht="12.75">
      <c r="A12" s="249"/>
      <c r="B12" s="250"/>
      <c r="C12" s="329" t="s">
        <v>254</v>
      </c>
      <c r="D12" s="330"/>
      <c r="E12" s="330"/>
      <c r="F12" s="330"/>
      <c r="G12" s="331"/>
      <c r="I12" s="251"/>
      <c r="K12" s="251"/>
      <c r="L12" s="252" t="s">
        <v>254</v>
      </c>
      <c r="O12" s="240">
        <v>3</v>
      </c>
    </row>
    <row r="13" spans="1:15" ht="12.75">
      <c r="A13" s="249"/>
      <c r="B13" s="253"/>
      <c r="C13" s="327" t="s">
        <v>324</v>
      </c>
      <c r="D13" s="328"/>
      <c r="E13" s="254">
        <v>60.372</v>
      </c>
      <c r="F13" s="255"/>
      <c r="G13" s="256"/>
      <c r="H13" s="257"/>
      <c r="I13" s="251"/>
      <c r="J13" s="258"/>
      <c r="K13" s="251"/>
      <c r="M13" s="252" t="s">
        <v>324</v>
      </c>
      <c r="O13" s="240"/>
    </row>
    <row r="14" spans="1:80" ht="12.75">
      <c r="A14" s="241">
        <v>3</v>
      </c>
      <c r="B14" s="242" t="s">
        <v>150</v>
      </c>
      <c r="C14" s="243" t="s">
        <v>256</v>
      </c>
      <c r="D14" s="244" t="s">
        <v>152</v>
      </c>
      <c r="E14" s="245">
        <v>335.4</v>
      </c>
      <c r="F14" s="245">
        <v>9.75694119846686</v>
      </c>
      <c r="G14" s="246">
        <f>E14*F14</f>
        <v>3272.4780779657845</v>
      </c>
      <c r="H14" s="247">
        <v>0.00099</v>
      </c>
      <c r="I14" s="248">
        <f>E14*H14</f>
        <v>0.33204599999999995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3272.4780779657845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153</v>
      </c>
      <c r="D15" s="330"/>
      <c r="E15" s="330"/>
      <c r="F15" s="330"/>
      <c r="G15" s="331"/>
      <c r="I15" s="251"/>
      <c r="K15" s="251"/>
      <c r="L15" s="252" t="s">
        <v>153</v>
      </c>
      <c r="O15" s="240">
        <v>3</v>
      </c>
    </row>
    <row r="16" spans="1:15" ht="22.5">
      <c r="A16" s="249"/>
      <c r="B16" s="250"/>
      <c r="C16" s="329" t="s">
        <v>154</v>
      </c>
      <c r="D16" s="330"/>
      <c r="E16" s="330"/>
      <c r="F16" s="330"/>
      <c r="G16" s="331"/>
      <c r="I16" s="251"/>
      <c r="K16" s="251"/>
      <c r="L16" s="252" t="s">
        <v>154</v>
      </c>
      <c r="O16" s="240">
        <v>3</v>
      </c>
    </row>
    <row r="17" spans="1:15" ht="12.75">
      <c r="A17" s="249"/>
      <c r="B17" s="250"/>
      <c r="C17" s="329"/>
      <c r="D17" s="330"/>
      <c r="E17" s="330"/>
      <c r="F17" s="330"/>
      <c r="G17" s="331"/>
      <c r="I17" s="251"/>
      <c r="K17" s="251"/>
      <c r="L17" s="252"/>
      <c r="O17" s="240">
        <v>3</v>
      </c>
    </row>
    <row r="18" spans="1:15" ht="12.75">
      <c r="A18" s="249"/>
      <c r="B18" s="253"/>
      <c r="C18" s="327" t="s">
        <v>325</v>
      </c>
      <c r="D18" s="328"/>
      <c r="E18" s="254">
        <v>335.4</v>
      </c>
      <c r="F18" s="255"/>
      <c r="G18" s="256"/>
      <c r="H18" s="257"/>
      <c r="I18" s="251"/>
      <c r="J18" s="258"/>
      <c r="K18" s="251"/>
      <c r="M18" s="252" t="s">
        <v>325</v>
      </c>
      <c r="O18" s="240"/>
    </row>
    <row r="19" spans="1:80" ht="12.75">
      <c r="A19" s="241">
        <v>4</v>
      </c>
      <c r="B19" s="242" t="s">
        <v>156</v>
      </c>
      <c r="C19" s="243" t="s">
        <v>258</v>
      </c>
      <c r="D19" s="244" t="s">
        <v>152</v>
      </c>
      <c r="E19" s="245">
        <v>335.4</v>
      </c>
      <c r="F19" s="245">
        <v>4.87847059923343</v>
      </c>
      <c r="G19" s="246">
        <f>E19*F19</f>
        <v>1636.2390389828922</v>
      </c>
      <c r="H19" s="247">
        <v>0</v>
      </c>
      <c r="I19" s="248">
        <f>E19*H19</f>
        <v>0</v>
      </c>
      <c r="J19" s="247">
        <v>0</v>
      </c>
      <c r="K19" s="248">
        <f>E19*J19</f>
        <v>0</v>
      </c>
      <c r="O19" s="240">
        <v>2</v>
      </c>
      <c r="AA19" s="213">
        <v>1</v>
      </c>
      <c r="AB19" s="213">
        <v>1</v>
      </c>
      <c r="AC19" s="213">
        <v>1</v>
      </c>
      <c r="AZ19" s="213">
        <v>1</v>
      </c>
      <c r="BA19" s="213">
        <f>IF(AZ19=1,G19,0)</f>
        <v>1636.2390389828922</v>
      </c>
      <c r="BB19" s="213">
        <f>IF(AZ19=2,G19,0)</f>
        <v>0</v>
      </c>
      <c r="BC19" s="213">
        <f>IF(AZ19=3,G19,0)</f>
        <v>0</v>
      </c>
      <c r="BD19" s="213">
        <f>IF(AZ19=4,G19,0)</f>
        <v>0</v>
      </c>
      <c r="BE19" s="213">
        <f>IF(AZ19=5,G19,0)</f>
        <v>0</v>
      </c>
      <c r="CA19" s="240">
        <v>1</v>
      </c>
      <c r="CB19" s="240">
        <v>1</v>
      </c>
    </row>
    <row r="20" spans="1:15" ht="12.75">
      <c r="A20" s="249"/>
      <c r="B20" s="253"/>
      <c r="C20" s="327" t="s">
        <v>325</v>
      </c>
      <c r="D20" s="328"/>
      <c r="E20" s="254">
        <v>335.4</v>
      </c>
      <c r="F20" s="255"/>
      <c r="G20" s="256"/>
      <c r="H20" s="257"/>
      <c r="I20" s="251"/>
      <c r="J20" s="258"/>
      <c r="K20" s="251"/>
      <c r="M20" s="252" t="s">
        <v>325</v>
      </c>
      <c r="O20" s="240"/>
    </row>
    <row r="21" spans="1:80" ht="12.75">
      <c r="A21" s="241">
        <v>5</v>
      </c>
      <c r="B21" s="242" t="s">
        <v>158</v>
      </c>
      <c r="C21" s="243" t="s">
        <v>259</v>
      </c>
      <c r="D21" s="244" t="s">
        <v>137</v>
      </c>
      <c r="E21" s="245">
        <v>75.465</v>
      </c>
      <c r="F21" s="245">
        <v>48.784705992334295</v>
      </c>
      <c r="G21" s="246">
        <f>E21*F21</f>
        <v>3681.5378377115076</v>
      </c>
      <c r="H21" s="247">
        <v>0</v>
      </c>
      <c r="I21" s="248">
        <f>E21*H21</f>
        <v>0</v>
      </c>
      <c r="J21" s="247">
        <v>0</v>
      </c>
      <c r="K21" s="248">
        <f>E21*J21</f>
        <v>0</v>
      </c>
      <c r="O21" s="240">
        <v>2</v>
      </c>
      <c r="AA21" s="213">
        <v>1</v>
      </c>
      <c r="AB21" s="213">
        <v>1</v>
      </c>
      <c r="AC21" s="213">
        <v>1</v>
      </c>
      <c r="AZ21" s="213">
        <v>1</v>
      </c>
      <c r="BA21" s="213">
        <f>IF(AZ21=1,G21,0)</f>
        <v>3681.5378377115076</v>
      </c>
      <c r="BB21" s="213">
        <f>IF(AZ21=2,G21,0)</f>
        <v>0</v>
      </c>
      <c r="BC21" s="213">
        <f>IF(AZ21=3,G21,0)</f>
        <v>0</v>
      </c>
      <c r="BD21" s="213">
        <f>IF(AZ21=4,G21,0)</f>
        <v>0</v>
      </c>
      <c r="BE21" s="213">
        <f>IF(AZ21=5,G21,0)</f>
        <v>0</v>
      </c>
      <c r="CA21" s="240">
        <v>1</v>
      </c>
      <c r="CB21" s="240">
        <v>1</v>
      </c>
    </row>
    <row r="22" spans="1:15" ht="12.75">
      <c r="A22" s="249"/>
      <c r="B22" s="250"/>
      <c r="C22" s="329" t="s">
        <v>160</v>
      </c>
      <c r="D22" s="330"/>
      <c r="E22" s="330"/>
      <c r="F22" s="330"/>
      <c r="G22" s="331"/>
      <c r="I22" s="251"/>
      <c r="K22" s="251"/>
      <c r="L22" s="252" t="s">
        <v>160</v>
      </c>
      <c r="O22" s="240">
        <v>3</v>
      </c>
    </row>
    <row r="23" spans="1:15" ht="12.75">
      <c r="A23" s="249"/>
      <c r="B23" s="250"/>
      <c r="C23" s="329"/>
      <c r="D23" s="330"/>
      <c r="E23" s="330"/>
      <c r="F23" s="330"/>
      <c r="G23" s="331"/>
      <c r="I23" s="251"/>
      <c r="K23" s="251"/>
      <c r="L23" s="252"/>
      <c r="O23" s="240">
        <v>3</v>
      </c>
    </row>
    <row r="24" spans="1:15" ht="22.5">
      <c r="A24" s="249"/>
      <c r="B24" s="250"/>
      <c r="C24" s="329" t="s">
        <v>161</v>
      </c>
      <c r="D24" s="330"/>
      <c r="E24" s="330"/>
      <c r="F24" s="330"/>
      <c r="G24" s="331"/>
      <c r="I24" s="251"/>
      <c r="K24" s="251"/>
      <c r="L24" s="252" t="s">
        <v>161</v>
      </c>
      <c r="O24" s="240">
        <v>3</v>
      </c>
    </row>
    <row r="25" spans="1:15" ht="12.75">
      <c r="A25" s="249"/>
      <c r="B25" s="250"/>
      <c r="C25" s="329"/>
      <c r="D25" s="330"/>
      <c r="E25" s="330"/>
      <c r="F25" s="330"/>
      <c r="G25" s="331"/>
      <c r="I25" s="251"/>
      <c r="K25" s="251"/>
      <c r="L25" s="252"/>
      <c r="O25" s="240">
        <v>3</v>
      </c>
    </row>
    <row r="26" spans="1:15" ht="12.75">
      <c r="A26" s="249"/>
      <c r="B26" s="250"/>
      <c r="C26" s="329" t="s">
        <v>162</v>
      </c>
      <c r="D26" s="330"/>
      <c r="E26" s="330"/>
      <c r="F26" s="330"/>
      <c r="G26" s="331"/>
      <c r="I26" s="251"/>
      <c r="K26" s="251"/>
      <c r="L26" s="252" t="s">
        <v>162</v>
      </c>
      <c r="O26" s="240">
        <v>3</v>
      </c>
    </row>
    <row r="27" spans="1:15" ht="12.75">
      <c r="A27" s="249"/>
      <c r="B27" s="250"/>
      <c r="C27" s="329" t="s">
        <v>163</v>
      </c>
      <c r="D27" s="330"/>
      <c r="E27" s="330"/>
      <c r="F27" s="330"/>
      <c r="G27" s="331"/>
      <c r="I27" s="251"/>
      <c r="K27" s="251"/>
      <c r="L27" s="252" t="s">
        <v>163</v>
      </c>
      <c r="O27" s="240">
        <v>3</v>
      </c>
    </row>
    <row r="28" spans="1:15" ht="12.75">
      <c r="A28" s="249"/>
      <c r="B28" s="250"/>
      <c r="C28" s="329" t="s">
        <v>164</v>
      </c>
      <c r="D28" s="330"/>
      <c r="E28" s="330"/>
      <c r="F28" s="330"/>
      <c r="G28" s="331"/>
      <c r="I28" s="251"/>
      <c r="K28" s="251"/>
      <c r="L28" s="252" t="s">
        <v>164</v>
      </c>
      <c r="O28" s="240">
        <v>3</v>
      </c>
    </row>
    <row r="29" spans="1:15" ht="12.75">
      <c r="A29" s="249"/>
      <c r="B29" s="253"/>
      <c r="C29" s="327" t="s">
        <v>326</v>
      </c>
      <c r="D29" s="328"/>
      <c r="E29" s="254">
        <v>75.465</v>
      </c>
      <c r="F29" s="255"/>
      <c r="G29" s="256"/>
      <c r="H29" s="257"/>
      <c r="I29" s="251"/>
      <c r="J29" s="258"/>
      <c r="K29" s="251"/>
      <c r="M29" s="252" t="s">
        <v>326</v>
      </c>
      <c r="O29" s="240"/>
    </row>
    <row r="30" spans="1:80" ht="12.75">
      <c r="A30" s="241">
        <v>6</v>
      </c>
      <c r="B30" s="242" t="s">
        <v>165</v>
      </c>
      <c r="C30" s="243" t="s">
        <v>166</v>
      </c>
      <c r="D30" s="244" t="s">
        <v>137</v>
      </c>
      <c r="E30" s="245">
        <v>59.211</v>
      </c>
      <c r="F30" s="245">
        <v>146.3541179770029</v>
      </c>
      <c r="G30" s="246">
        <f>E30*F30</f>
        <v>8665.773679536318</v>
      </c>
      <c r="H30" s="247">
        <v>0</v>
      </c>
      <c r="I30" s="248">
        <f>E30*H30</f>
        <v>0</v>
      </c>
      <c r="J30" s="247">
        <v>0</v>
      </c>
      <c r="K30" s="248">
        <f>E30*J30</f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>IF(AZ30=1,G30,0)</f>
        <v>8665.773679536318</v>
      </c>
      <c r="BB30" s="213">
        <f>IF(AZ30=2,G30,0)</f>
        <v>0</v>
      </c>
      <c r="BC30" s="213">
        <f>IF(AZ30=3,G30,0)</f>
        <v>0</v>
      </c>
      <c r="BD30" s="213">
        <f>IF(AZ30=4,G30,0)</f>
        <v>0</v>
      </c>
      <c r="BE30" s="213">
        <f>IF(AZ30=5,G30,0)</f>
        <v>0</v>
      </c>
      <c r="CA30" s="240">
        <v>1</v>
      </c>
      <c r="CB30" s="240">
        <v>1</v>
      </c>
    </row>
    <row r="31" spans="1:15" ht="12.75">
      <c r="A31" s="249"/>
      <c r="B31" s="250"/>
      <c r="C31" s="329" t="s">
        <v>167</v>
      </c>
      <c r="D31" s="330"/>
      <c r="E31" s="330"/>
      <c r="F31" s="330"/>
      <c r="G31" s="331"/>
      <c r="I31" s="251"/>
      <c r="K31" s="251"/>
      <c r="L31" s="252" t="s">
        <v>167</v>
      </c>
      <c r="O31" s="240">
        <v>3</v>
      </c>
    </row>
    <row r="32" spans="1:15" ht="12.75">
      <c r="A32" s="249"/>
      <c r="B32" s="253"/>
      <c r="C32" s="327" t="s">
        <v>327</v>
      </c>
      <c r="D32" s="328"/>
      <c r="E32" s="254">
        <v>150.93</v>
      </c>
      <c r="F32" s="255"/>
      <c r="G32" s="256"/>
      <c r="H32" s="257"/>
      <c r="I32" s="251"/>
      <c r="J32" s="258"/>
      <c r="K32" s="251"/>
      <c r="M32" s="252" t="s">
        <v>327</v>
      </c>
      <c r="O32" s="240"/>
    </row>
    <row r="33" spans="1:15" ht="12.75">
      <c r="A33" s="249"/>
      <c r="B33" s="253"/>
      <c r="C33" s="327" t="s">
        <v>328</v>
      </c>
      <c r="D33" s="328"/>
      <c r="E33" s="254">
        <v>-91.719</v>
      </c>
      <c r="F33" s="255"/>
      <c r="G33" s="256"/>
      <c r="H33" s="257"/>
      <c r="I33" s="251"/>
      <c r="J33" s="258"/>
      <c r="K33" s="251"/>
      <c r="M33" s="252" t="s">
        <v>328</v>
      </c>
      <c r="O33" s="240"/>
    </row>
    <row r="34" spans="1:80" ht="12.75">
      <c r="A34" s="241">
        <v>7</v>
      </c>
      <c r="B34" s="242" t="s">
        <v>170</v>
      </c>
      <c r="C34" s="243" t="s">
        <v>171</v>
      </c>
      <c r="D34" s="244" t="s">
        <v>137</v>
      </c>
      <c r="E34" s="245">
        <v>59.211</v>
      </c>
      <c r="F34" s="245">
        <v>14.63541179770029</v>
      </c>
      <c r="G34" s="246">
        <f>E34*F34</f>
        <v>866.5773679536318</v>
      </c>
      <c r="H34" s="247">
        <v>0</v>
      </c>
      <c r="I34" s="248">
        <f>E34*H34</f>
        <v>0</v>
      </c>
      <c r="J34" s="247">
        <v>0</v>
      </c>
      <c r="K34" s="248">
        <f>E34*J34</f>
        <v>0</v>
      </c>
      <c r="O34" s="240">
        <v>2</v>
      </c>
      <c r="AA34" s="213">
        <v>1</v>
      </c>
      <c r="AB34" s="213">
        <v>1</v>
      </c>
      <c r="AC34" s="213">
        <v>1</v>
      </c>
      <c r="AZ34" s="213">
        <v>1</v>
      </c>
      <c r="BA34" s="213">
        <f>IF(AZ34=1,G34,0)</f>
        <v>866.5773679536318</v>
      </c>
      <c r="BB34" s="213">
        <f>IF(AZ34=2,G34,0)</f>
        <v>0</v>
      </c>
      <c r="BC34" s="213">
        <f>IF(AZ34=3,G34,0)</f>
        <v>0</v>
      </c>
      <c r="BD34" s="213">
        <f>IF(AZ34=4,G34,0)</f>
        <v>0</v>
      </c>
      <c r="BE34" s="213">
        <f>IF(AZ34=5,G34,0)</f>
        <v>0</v>
      </c>
      <c r="CA34" s="240">
        <v>1</v>
      </c>
      <c r="CB34" s="240">
        <v>1</v>
      </c>
    </row>
    <row r="35" spans="1:15" ht="12.75">
      <c r="A35" s="249"/>
      <c r="B35" s="250"/>
      <c r="C35" s="329" t="s">
        <v>172</v>
      </c>
      <c r="D35" s="330"/>
      <c r="E35" s="330"/>
      <c r="F35" s="330"/>
      <c r="G35" s="331"/>
      <c r="I35" s="251"/>
      <c r="K35" s="251"/>
      <c r="L35" s="252" t="s">
        <v>172</v>
      </c>
      <c r="O35" s="240">
        <v>3</v>
      </c>
    </row>
    <row r="36" spans="1:15" ht="12.75">
      <c r="A36" s="249"/>
      <c r="B36" s="253"/>
      <c r="C36" s="327" t="s">
        <v>327</v>
      </c>
      <c r="D36" s="328"/>
      <c r="E36" s="254">
        <v>150.93</v>
      </c>
      <c r="F36" s="255"/>
      <c r="G36" s="256"/>
      <c r="H36" s="257"/>
      <c r="I36" s="251"/>
      <c r="J36" s="258"/>
      <c r="K36" s="251"/>
      <c r="M36" s="252" t="s">
        <v>327</v>
      </c>
      <c r="O36" s="240"/>
    </row>
    <row r="37" spans="1:15" ht="12.75">
      <c r="A37" s="249"/>
      <c r="B37" s="253"/>
      <c r="C37" s="327" t="s">
        <v>328</v>
      </c>
      <c r="D37" s="328"/>
      <c r="E37" s="254">
        <v>-91.719</v>
      </c>
      <c r="F37" s="255"/>
      <c r="G37" s="256"/>
      <c r="H37" s="257"/>
      <c r="I37" s="251"/>
      <c r="J37" s="258"/>
      <c r="K37" s="251"/>
      <c r="M37" s="252" t="s">
        <v>328</v>
      </c>
      <c r="O37" s="240"/>
    </row>
    <row r="38" spans="1:80" ht="12.75">
      <c r="A38" s="241">
        <v>8</v>
      </c>
      <c r="B38" s="242" t="s">
        <v>173</v>
      </c>
      <c r="C38" s="243" t="s">
        <v>174</v>
      </c>
      <c r="D38" s="244" t="s">
        <v>137</v>
      </c>
      <c r="E38" s="245">
        <v>91.719</v>
      </c>
      <c r="F38" s="245">
        <v>48.784705992334295</v>
      </c>
      <c r="G38" s="246">
        <f>E38*F38</f>
        <v>4474.484448910909</v>
      </c>
      <c r="H38" s="247">
        <v>0</v>
      </c>
      <c r="I38" s="248">
        <f>E38*H38</f>
        <v>0</v>
      </c>
      <c r="J38" s="247">
        <v>0</v>
      </c>
      <c r="K38" s="248">
        <f>E38*J38</f>
        <v>0</v>
      </c>
      <c r="O38" s="240">
        <v>2</v>
      </c>
      <c r="AA38" s="213">
        <v>1</v>
      </c>
      <c r="AB38" s="213">
        <v>1</v>
      </c>
      <c r="AC38" s="213">
        <v>1</v>
      </c>
      <c r="AZ38" s="213">
        <v>1</v>
      </c>
      <c r="BA38" s="213">
        <f>IF(AZ38=1,G38,0)</f>
        <v>4474.484448910909</v>
      </c>
      <c r="BB38" s="213">
        <f>IF(AZ38=2,G38,0)</f>
        <v>0</v>
      </c>
      <c r="BC38" s="213">
        <f>IF(AZ38=3,G38,0)</f>
        <v>0</v>
      </c>
      <c r="BD38" s="213">
        <f>IF(AZ38=4,G38,0)</f>
        <v>0</v>
      </c>
      <c r="BE38" s="213">
        <f>IF(AZ38=5,G38,0)</f>
        <v>0</v>
      </c>
      <c r="CA38" s="240">
        <v>1</v>
      </c>
      <c r="CB38" s="240">
        <v>1</v>
      </c>
    </row>
    <row r="39" spans="1:15" ht="22.5">
      <c r="A39" s="249"/>
      <c r="B39" s="253"/>
      <c r="C39" s="327" t="s">
        <v>329</v>
      </c>
      <c r="D39" s="328"/>
      <c r="E39" s="254">
        <v>91.719</v>
      </c>
      <c r="F39" s="255"/>
      <c r="G39" s="256"/>
      <c r="H39" s="257"/>
      <c r="I39" s="251"/>
      <c r="J39" s="258"/>
      <c r="K39" s="251"/>
      <c r="M39" s="252" t="s">
        <v>329</v>
      </c>
      <c r="O39" s="240"/>
    </row>
    <row r="40" spans="1:80" ht="22.5">
      <c r="A40" s="241">
        <v>9</v>
      </c>
      <c r="B40" s="242" t="s">
        <v>176</v>
      </c>
      <c r="C40" s="243" t="s">
        <v>177</v>
      </c>
      <c r="D40" s="244" t="s">
        <v>137</v>
      </c>
      <c r="E40" s="245">
        <v>45.279</v>
      </c>
      <c r="F40" s="245">
        <v>487.847059923343</v>
      </c>
      <c r="G40" s="246">
        <f>E40*F40</f>
        <v>22089.22702626905</v>
      </c>
      <c r="H40" s="247">
        <v>1.7</v>
      </c>
      <c r="I40" s="248">
        <f>E40*H40</f>
        <v>76.9743</v>
      </c>
      <c r="J40" s="247">
        <v>0</v>
      </c>
      <c r="K40" s="248">
        <f>E40*J40</f>
        <v>0</v>
      </c>
      <c r="O40" s="240">
        <v>2</v>
      </c>
      <c r="AA40" s="213">
        <v>1</v>
      </c>
      <c r="AB40" s="213">
        <v>1</v>
      </c>
      <c r="AC40" s="213">
        <v>1</v>
      </c>
      <c r="AZ40" s="213">
        <v>1</v>
      </c>
      <c r="BA40" s="213">
        <f>IF(AZ40=1,G40,0)</f>
        <v>22089.22702626905</v>
      </c>
      <c r="BB40" s="213">
        <f>IF(AZ40=2,G40,0)</f>
        <v>0</v>
      </c>
      <c r="BC40" s="213">
        <f>IF(AZ40=3,G40,0)</f>
        <v>0</v>
      </c>
      <c r="BD40" s="213">
        <f>IF(AZ40=4,G40,0)</f>
        <v>0</v>
      </c>
      <c r="BE40" s="213">
        <f>IF(AZ40=5,G40,0)</f>
        <v>0</v>
      </c>
      <c r="CA40" s="240">
        <v>1</v>
      </c>
      <c r="CB40" s="240">
        <v>1</v>
      </c>
    </row>
    <row r="41" spans="1:15" ht="12.75">
      <c r="A41" s="249"/>
      <c r="B41" s="250"/>
      <c r="C41" s="329"/>
      <c r="D41" s="330"/>
      <c r="E41" s="330"/>
      <c r="F41" s="330"/>
      <c r="G41" s="331"/>
      <c r="I41" s="251"/>
      <c r="K41" s="251"/>
      <c r="L41" s="252"/>
      <c r="O41" s="240">
        <v>3</v>
      </c>
    </row>
    <row r="42" spans="1:15" ht="12.75">
      <c r="A42" s="249"/>
      <c r="B42" s="253"/>
      <c r="C42" s="327" t="s">
        <v>330</v>
      </c>
      <c r="D42" s="328"/>
      <c r="E42" s="254">
        <v>45.279</v>
      </c>
      <c r="F42" s="255"/>
      <c r="G42" s="256"/>
      <c r="H42" s="257"/>
      <c r="I42" s="251"/>
      <c r="J42" s="258"/>
      <c r="K42" s="251"/>
      <c r="M42" s="252" t="s">
        <v>330</v>
      </c>
      <c r="O42" s="240"/>
    </row>
    <row r="43" spans="1:80" ht="12.75">
      <c r="A43" s="241">
        <v>10</v>
      </c>
      <c r="B43" s="242" t="s">
        <v>180</v>
      </c>
      <c r="C43" s="243" t="s">
        <v>181</v>
      </c>
      <c r="D43" s="244" t="s">
        <v>137</v>
      </c>
      <c r="E43" s="245">
        <v>59.211</v>
      </c>
      <c r="F43" s="245">
        <v>39.02776479386744</v>
      </c>
      <c r="G43" s="246">
        <f>E43*F43</f>
        <v>2310.872981209685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2310.872981209685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15" ht="12.75">
      <c r="A44" s="249"/>
      <c r="B44" s="253"/>
      <c r="C44" s="327" t="s">
        <v>327</v>
      </c>
      <c r="D44" s="328"/>
      <c r="E44" s="254">
        <v>150.93</v>
      </c>
      <c r="F44" s="255"/>
      <c r="G44" s="256"/>
      <c r="H44" s="257"/>
      <c r="I44" s="251"/>
      <c r="J44" s="258"/>
      <c r="K44" s="251"/>
      <c r="M44" s="252" t="s">
        <v>327</v>
      </c>
      <c r="O44" s="240"/>
    </row>
    <row r="45" spans="1:15" ht="12.75">
      <c r="A45" s="249"/>
      <c r="B45" s="253"/>
      <c r="C45" s="327" t="s">
        <v>328</v>
      </c>
      <c r="D45" s="328"/>
      <c r="E45" s="254">
        <v>-91.719</v>
      </c>
      <c r="F45" s="255"/>
      <c r="G45" s="256"/>
      <c r="H45" s="257"/>
      <c r="I45" s="251"/>
      <c r="J45" s="258"/>
      <c r="K45" s="251"/>
      <c r="M45" s="252" t="s">
        <v>328</v>
      </c>
      <c r="O45" s="240"/>
    </row>
    <row r="46" spans="1:80" ht="22.5">
      <c r="A46" s="241">
        <v>11</v>
      </c>
      <c r="B46" s="242" t="s">
        <v>182</v>
      </c>
      <c r="C46" s="243" t="s">
        <v>183</v>
      </c>
      <c r="D46" s="244" t="s">
        <v>152</v>
      </c>
      <c r="E46" s="245">
        <v>116.1</v>
      </c>
      <c r="F46" s="245">
        <v>14.63541179770029</v>
      </c>
      <c r="G46" s="246">
        <f>E46*F46</f>
        <v>1699.1713097130034</v>
      </c>
      <c r="H46" s="247">
        <v>3E-05</v>
      </c>
      <c r="I46" s="248">
        <f>E46*H46</f>
        <v>0.003483</v>
      </c>
      <c r="J46" s="247">
        <v>0</v>
      </c>
      <c r="K46" s="248">
        <f>E46*J46</f>
        <v>0</v>
      </c>
      <c r="O46" s="240">
        <v>2</v>
      </c>
      <c r="AA46" s="213">
        <v>2</v>
      </c>
      <c r="AB46" s="213">
        <v>1</v>
      </c>
      <c r="AC46" s="213">
        <v>1</v>
      </c>
      <c r="AZ46" s="213">
        <v>1</v>
      </c>
      <c r="BA46" s="213">
        <f>IF(AZ46=1,G46,0)</f>
        <v>1699.1713097130034</v>
      </c>
      <c r="BB46" s="213">
        <f>IF(AZ46=2,G46,0)</f>
        <v>0</v>
      </c>
      <c r="BC46" s="213">
        <f>IF(AZ46=3,G46,0)</f>
        <v>0</v>
      </c>
      <c r="BD46" s="213">
        <f>IF(AZ46=4,G46,0)</f>
        <v>0</v>
      </c>
      <c r="BE46" s="213">
        <f>IF(AZ46=5,G46,0)</f>
        <v>0</v>
      </c>
      <c r="CA46" s="240">
        <v>2</v>
      </c>
      <c r="CB46" s="240">
        <v>1</v>
      </c>
    </row>
    <row r="47" spans="1:15" ht="12.75">
      <c r="A47" s="249"/>
      <c r="B47" s="253"/>
      <c r="C47" s="327" t="s">
        <v>331</v>
      </c>
      <c r="D47" s="328"/>
      <c r="E47" s="254">
        <v>116.1</v>
      </c>
      <c r="F47" s="255"/>
      <c r="G47" s="256"/>
      <c r="H47" s="257"/>
      <c r="I47" s="251"/>
      <c r="J47" s="258"/>
      <c r="K47" s="251"/>
      <c r="M47" s="252" t="s">
        <v>331</v>
      </c>
      <c r="O47" s="240"/>
    </row>
    <row r="48" spans="1:80" ht="22.5">
      <c r="A48" s="241">
        <v>12</v>
      </c>
      <c r="B48" s="242" t="s">
        <v>185</v>
      </c>
      <c r="C48" s="243" t="s">
        <v>186</v>
      </c>
      <c r="D48" s="244" t="s">
        <v>106</v>
      </c>
      <c r="E48" s="245">
        <v>1</v>
      </c>
      <c r="F48" s="245">
        <v>4878.47059923343</v>
      </c>
      <c r="G48" s="246">
        <f>E48*F48</f>
        <v>4878.47059923343</v>
      </c>
      <c r="H48" s="247">
        <v>0</v>
      </c>
      <c r="I48" s="248">
        <f>E48*H48</f>
        <v>0</v>
      </c>
      <c r="J48" s="247"/>
      <c r="K48" s="248">
        <f>E48*J48</f>
        <v>0</v>
      </c>
      <c r="O48" s="240">
        <v>2</v>
      </c>
      <c r="AA48" s="213">
        <v>12</v>
      </c>
      <c r="AB48" s="213">
        <v>0</v>
      </c>
      <c r="AC48" s="213">
        <v>1</v>
      </c>
      <c r="AZ48" s="213">
        <v>1</v>
      </c>
      <c r="BA48" s="213">
        <f>IF(AZ48=1,G48,0)</f>
        <v>4878.47059923343</v>
      </c>
      <c r="BB48" s="213">
        <f>IF(AZ48=2,G48,0)</f>
        <v>0</v>
      </c>
      <c r="BC48" s="213">
        <f>IF(AZ48=3,G48,0)</f>
        <v>0</v>
      </c>
      <c r="BD48" s="213">
        <f>IF(AZ48=4,G48,0)</f>
        <v>0</v>
      </c>
      <c r="BE48" s="213">
        <f>IF(AZ48=5,G48,0)</f>
        <v>0</v>
      </c>
      <c r="CA48" s="240">
        <v>12</v>
      </c>
      <c r="CB48" s="240">
        <v>0</v>
      </c>
    </row>
    <row r="49" spans="1:15" ht="12.75">
      <c r="A49" s="249"/>
      <c r="B49" s="250"/>
      <c r="C49" s="329" t="s">
        <v>187</v>
      </c>
      <c r="D49" s="330"/>
      <c r="E49" s="330"/>
      <c r="F49" s="330"/>
      <c r="G49" s="331"/>
      <c r="I49" s="251"/>
      <c r="K49" s="251"/>
      <c r="L49" s="252" t="s">
        <v>187</v>
      </c>
      <c r="O49" s="240">
        <v>3</v>
      </c>
    </row>
    <row r="50" spans="1:80" ht="12.75">
      <c r="A50" s="241">
        <v>13</v>
      </c>
      <c r="B50" s="242" t="s">
        <v>191</v>
      </c>
      <c r="C50" s="243" t="s">
        <v>192</v>
      </c>
      <c r="D50" s="244" t="s">
        <v>137</v>
      </c>
      <c r="E50" s="245">
        <v>23.22</v>
      </c>
      <c r="F50" s="245">
        <v>48.784705992334295</v>
      </c>
      <c r="G50" s="246">
        <f>E50*F50</f>
        <v>1132.7808731420023</v>
      </c>
      <c r="H50" s="247">
        <v>0</v>
      </c>
      <c r="I50" s="248">
        <f>E50*H50</f>
        <v>0</v>
      </c>
      <c r="J50" s="247"/>
      <c r="K50" s="248">
        <f>E50*J50</f>
        <v>0</v>
      </c>
      <c r="O50" s="240">
        <v>2</v>
      </c>
      <c r="AA50" s="213">
        <v>12</v>
      </c>
      <c r="AB50" s="213">
        <v>0</v>
      </c>
      <c r="AC50" s="213">
        <v>2</v>
      </c>
      <c r="AZ50" s="213">
        <v>1</v>
      </c>
      <c r="BA50" s="213">
        <f>IF(AZ50=1,G50,0)</f>
        <v>1132.7808731420023</v>
      </c>
      <c r="BB50" s="213">
        <f>IF(AZ50=2,G50,0)</f>
        <v>0</v>
      </c>
      <c r="BC50" s="213">
        <f>IF(AZ50=3,G50,0)</f>
        <v>0</v>
      </c>
      <c r="BD50" s="213">
        <f>IF(AZ50=4,G50,0)</f>
        <v>0</v>
      </c>
      <c r="BE50" s="213">
        <f>IF(AZ50=5,G50,0)</f>
        <v>0</v>
      </c>
      <c r="CA50" s="240">
        <v>12</v>
      </c>
      <c r="CB50" s="240">
        <v>0</v>
      </c>
    </row>
    <row r="51" spans="1:15" ht="12.75">
      <c r="A51" s="249"/>
      <c r="B51" s="253"/>
      <c r="C51" s="327" t="s">
        <v>332</v>
      </c>
      <c r="D51" s="328"/>
      <c r="E51" s="254">
        <v>23.22</v>
      </c>
      <c r="F51" s="255"/>
      <c r="G51" s="256"/>
      <c r="H51" s="257"/>
      <c r="I51" s="251"/>
      <c r="J51" s="258"/>
      <c r="K51" s="251"/>
      <c r="M51" s="252" t="s">
        <v>332</v>
      </c>
      <c r="O51" s="240"/>
    </row>
    <row r="52" spans="1:57" ht="12.75">
      <c r="A52" s="259"/>
      <c r="B52" s="260" t="s">
        <v>93</v>
      </c>
      <c r="C52" s="261" t="s">
        <v>128</v>
      </c>
      <c r="D52" s="262"/>
      <c r="E52" s="263"/>
      <c r="F52" s="264"/>
      <c r="G52" s="265">
        <f>SUM(G7:G51)</f>
        <v>73115.30242918576</v>
      </c>
      <c r="H52" s="266"/>
      <c r="I52" s="267">
        <f>SUM(I7:I51)</f>
        <v>77.30982900000001</v>
      </c>
      <c r="J52" s="266"/>
      <c r="K52" s="267">
        <f>SUM(K7:K51)</f>
        <v>0</v>
      </c>
      <c r="O52" s="240">
        <v>4</v>
      </c>
      <c r="BA52" s="268">
        <f>SUM(BA7:BA51)</f>
        <v>73115.30242918576</v>
      </c>
      <c r="BB52" s="268">
        <f>SUM(BB7:BB51)</f>
        <v>0</v>
      </c>
      <c r="BC52" s="268">
        <f>SUM(BC7:BC51)</f>
        <v>0</v>
      </c>
      <c r="BD52" s="268">
        <f>SUM(BD7:BD51)</f>
        <v>0</v>
      </c>
      <c r="BE52" s="268">
        <f>SUM(BE7:BE51)</f>
        <v>0</v>
      </c>
    </row>
    <row r="53" spans="1:15" ht="12.75">
      <c r="A53" s="230" t="s">
        <v>90</v>
      </c>
      <c r="B53" s="231" t="s">
        <v>194</v>
      </c>
      <c r="C53" s="232" t="s">
        <v>195</v>
      </c>
      <c r="D53" s="233"/>
      <c r="E53" s="234"/>
      <c r="F53" s="234"/>
      <c r="G53" s="235"/>
      <c r="H53" s="236"/>
      <c r="I53" s="237"/>
      <c r="J53" s="238"/>
      <c r="K53" s="239"/>
      <c r="O53" s="240">
        <v>1</v>
      </c>
    </row>
    <row r="54" spans="1:80" ht="12.75">
      <c r="A54" s="241">
        <v>14</v>
      </c>
      <c r="B54" s="242" t="s">
        <v>197</v>
      </c>
      <c r="C54" s="243" t="s">
        <v>198</v>
      </c>
      <c r="D54" s="244" t="s">
        <v>131</v>
      </c>
      <c r="E54" s="245">
        <v>129</v>
      </c>
      <c r="F54" s="245">
        <v>29.27082359540058</v>
      </c>
      <c r="G54" s="246">
        <f>E54*F54</f>
        <v>3775.9362438066746</v>
      </c>
      <c r="H54" s="247">
        <v>0.23597</v>
      </c>
      <c r="I54" s="248">
        <f>E54*H54</f>
        <v>30.440130000000003</v>
      </c>
      <c r="J54" s="247">
        <v>0</v>
      </c>
      <c r="K54" s="248">
        <f>E54*J54</f>
        <v>0</v>
      </c>
      <c r="O54" s="240">
        <v>2</v>
      </c>
      <c r="AA54" s="213">
        <v>1</v>
      </c>
      <c r="AB54" s="213">
        <v>1</v>
      </c>
      <c r="AC54" s="213">
        <v>1</v>
      </c>
      <c r="AZ54" s="213">
        <v>1</v>
      </c>
      <c r="BA54" s="213">
        <f>IF(AZ54=1,G54,0)</f>
        <v>3775.9362438066746</v>
      </c>
      <c r="BB54" s="213">
        <f>IF(AZ54=2,G54,0)</f>
        <v>0</v>
      </c>
      <c r="BC54" s="213">
        <f>IF(AZ54=3,G54,0)</f>
        <v>0</v>
      </c>
      <c r="BD54" s="213">
        <f>IF(AZ54=4,G54,0)</f>
        <v>0</v>
      </c>
      <c r="BE54" s="213">
        <f>IF(AZ54=5,G54,0)</f>
        <v>0</v>
      </c>
      <c r="CA54" s="240">
        <v>1</v>
      </c>
      <c r="CB54" s="240">
        <v>1</v>
      </c>
    </row>
    <row r="55" spans="1:15" ht="12.75">
      <c r="A55" s="249"/>
      <c r="B55" s="250"/>
      <c r="C55" s="329" t="s">
        <v>199</v>
      </c>
      <c r="D55" s="330"/>
      <c r="E55" s="330"/>
      <c r="F55" s="330"/>
      <c r="G55" s="331"/>
      <c r="I55" s="251"/>
      <c r="K55" s="251"/>
      <c r="L55" s="252" t="s">
        <v>199</v>
      </c>
      <c r="O55" s="240">
        <v>3</v>
      </c>
    </row>
    <row r="56" spans="1:57" ht="12.75">
      <c r="A56" s="259"/>
      <c r="B56" s="260" t="s">
        <v>93</v>
      </c>
      <c r="C56" s="261" t="s">
        <v>196</v>
      </c>
      <c r="D56" s="262"/>
      <c r="E56" s="263"/>
      <c r="F56" s="264"/>
      <c r="G56" s="265">
        <f>SUM(G53:G55)</f>
        <v>3775.9362438066746</v>
      </c>
      <c r="H56" s="266"/>
      <c r="I56" s="267">
        <f>SUM(I53:I55)</f>
        <v>30.440130000000003</v>
      </c>
      <c r="J56" s="266"/>
      <c r="K56" s="267">
        <f>SUM(K53:K55)</f>
        <v>0</v>
      </c>
      <c r="O56" s="240">
        <v>4</v>
      </c>
      <c r="BA56" s="268">
        <f>SUM(BA53:BA55)</f>
        <v>3775.9362438066746</v>
      </c>
      <c r="BB56" s="268">
        <f>SUM(BB53:BB55)</f>
        <v>0</v>
      </c>
      <c r="BC56" s="268">
        <f>SUM(BC53:BC55)</f>
        <v>0</v>
      </c>
      <c r="BD56" s="268">
        <f>SUM(BD53:BD55)</f>
        <v>0</v>
      </c>
      <c r="BE56" s="268">
        <f>SUM(BE53:BE55)</f>
        <v>0</v>
      </c>
    </row>
    <row r="57" spans="1:15" ht="12.75">
      <c r="A57" s="230" t="s">
        <v>90</v>
      </c>
      <c r="B57" s="231" t="s">
        <v>201</v>
      </c>
      <c r="C57" s="232" t="s">
        <v>202</v>
      </c>
      <c r="D57" s="233"/>
      <c r="E57" s="234"/>
      <c r="F57" s="234"/>
      <c r="G57" s="235"/>
      <c r="H57" s="236"/>
      <c r="I57" s="237"/>
      <c r="J57" s="238"/>
      <c r="K57" s="239"/>
      <c r="O57" s="240">
        <v>1</v>
      </c>
    </row>
    <row r="58" spans="1:80" ht="12.75">
      <c r="A58" s="241">
        <v>15</v>
      </c>
      <c r="B58" s="242" t="s">
        <v>204</v>
      </c>
      <c r="C58" s="243" t="s">
        <v>205</v>
      </c>
      <c r="D58" s="244" t="s">
        <v>137</v>
      </c>
      <c r="E58" s="245">
        <v>13.932</v>
      </c>
      <c r="F58" s="245">
        <v>487.847059923343</v>
      </c>
      <c r="G58" s="246">
        <f>E58*F58</f>
        <v>6796.685238852015</v>
      </c>
      <c r="H58" s="247">
        <v>1.1322</v>
      </c>
      <c r="I58" s="248">
        <f>E58*H58</f>
        <v>15.773810400000002</v>
      </c>
      <c r="J58" s="247">
        <v>0</v>
      </c>
      <c r="K58" s="248">
        <f>E58*J58</f>
        <v>0</v>
      </c>
      <c r="O58" s="240">
        <v>2</v>
      </c>
      <c r="AA58" s="213">
        <v>1</v>
      </c>
      <c r="AB58" s="213">
        <v>1</v>
      </c>
      <c r="AC58" s="213">
        <v>1</v>
      </c>
      <c r="AZ58" s="213">
        <v>1</v>
      </c>
      <c r="BA58" s="213">
        <f>IF(AZ58=1,G58,0)</f>
        <v>6796.685238852015</v>
      </c>
      <c r="BB58" s="213">
        <f>IF(AZ58=2,G58,0)</f>
        <v>0</v>
      </c>
      <c r="BC58" s="213">
        <f>IF(AZ58=3,G58,0)</f>
        <v>0</v>
      </c>
      <c r="BD58" s="213">
        <f>IF(AZ58=4,G58,0)</f>
        <v>0</v>
      </c>
      <c r="BE58" s="213">
        <f>IF(AZ58=5,G58,0)</f>
        <v>0</v>
      </c>
      <c r="CA58" s="240">
        <v>1</v>
      </c>
      <c r="CB58" s="240">
        <v>1</v>
      </c>
    </row>
    <row r="59" spans="1:15" ht="12.75">
      <c r="A59" s="249"/>
      <c r="B59" s="253"/>
      <c r="C59" s="327" t="s">
        <v>333</v>
      </c>
      <c r="D59" s="328"/>
      <c r="E59" s="254">
        <v>13.932</v>
      </c>
      <c r="F59" s="255"/>
      <c r="G59" s="256"/>
      <c r="H59" s="257"/>
      <c r="I59" s="251"/>
      <c r="J59" s="258"/>
      <c r="K59" s="251"/>
      <c r="M59" s="252" t="s">
        <v>333</v>
      </c>
      <c r="O59" s="240"/>
    </row>
    <row r="60" spans="1:80" ht="12.75">
      <c r="A60" s="241">
        <v>16</v>
      </c>
      <c r="B60" s="242" t="s">
        <v>334</v>
      </c>
      <c r="C60" s="243" t="s">
        <v>335</v>
      </c>
      <c r="D60" s="244" t="s">
        <v>137</v>
      </c>
      <c r="E60" s="245">
        <v>0.2</v>
      </c>
      <c r="F60" s="245">
        <v>2439.235299616715</v>
      </c>
      <c r="G60" s="246">
        <f>E60*F60</f>
        <v>487.84705992334307</v>
      </c>
      <c r="H60" s="247">
        <v>2.355</v>
      </c>
      <c r="I60" s="248">
        <f>E60*H60</f>
        <v>0.47100000000000003</v>
      </c>
      <c r="J60" s="247">
        <v>0</v>
      </c>
      <c r="K60" s="248">
        <f>E60*J60</f>
        <v>0</v>
      </c>
      <c r="O60" s="240">
        <v>2</v>
      </c>
      <c r="AA60" s="213">
        <v>1</v>
      </c>
      <c r="AB60" s="213">
        <v>1</v>
      </c>
      <c r="AC60" s="213">
        <v>1</v>
      </c>
      <c r="AZ60" s="213">
        <v>1</v>
      </c>
      <c r="BA60" s="213">
        <f>IF(AZ60=1,G60,0)</f>
        <v>487.84705992334307</v>
      </c>
      <c r="BB60" s="213">
        <f>IF(AZ60=2,G60,0)</f>
        <v>0</v>
      </c>
      <c r="BC60" s="213">
        <f>IF(AZ60=3,G60,0)</f>
        <v>0</v>
      </c>
      <c r="BD60" s="213">
        <f>IF(AZ60=4,G60,0)</f>
        <v>0</v>
      </c>
      <c r="BE60" s="213">
        <f>IF(AZ60=5,G60,0)</f>
        <v>0</v>
      </c>
      <c r="CA60" s="240">
        <v>1</v>
      </c>
      <c r="CB60" s="240">
        <v>1</v>
      </c>
    </row>
    <row r="61" spans="1:15" ht="12.75">
      <c r="A61" s="249"/>
      <c r="B61" s="250"/>
      <c r="C61" s="329" t="s">
        <v>336</v>
      </c>
      <c r="D61" s="330"/>
      <c r="E61" s="330"/>
      <c r="F61" s="330"/>
      <c r="G61" s="331"/>
      <c r="I61" s="251"/>
      <c r="K61" s="251"/>
      <c r="L61" s="252" t="s">
        <v>336</v>
      </c>
      <c r="O61" s="240">
        <v>3</v>
      </c>
    </row>
    <row r="62" spans="1:15" ht="12.75">
      <c r="A62" s="249"/>
      <c r="B62" s="253"/>
      <c r="C62" s="327" t="s">
        <v>337</v>
      </c>
      <c r="D62" s="328"/>
      <c r="E62" s="254">
        <v>0.2</v>
      </c>
      <c r="F62" s="255"/>
      <c r="G62" s="256"/>
      <c r="H62" s="257"/>
      <c r="I62" s="251"/>
      <c r="J62" s="258"/>
      <c r="K62" s="251"/>
      <c r="M62" s="252" t="s">
        <v>337</v>
      </c>
      <c r="O62" s="240"/>
    </row>
    <row r="63" spans="1:80" ht="12.75">
      <c r="A63" s="241">
        <v>17</v>
      </c>
      <c r="B63" s="242" t="s">
        <v>338</v>
      </c>
      <c r="C63" s="243" t="s">
        <v>339</v>
      </c>
      <c r="D63" s="244" t="s">
        <v>152</v>
      </c>
      <c r="E63" s="245">
        <v>1.2</v>
      </c>
      <c r="F63" s="245">
        <v>243.9235299616715</v>
      </c>
      <c r="G63" s="246">
        <f>E63*F63</f>
        <v>292.7082359540058</v>
      </c>
      <c r="H63" s="247">
        <v>0.0048</v>
      </c>
      <c r="I63" s="248">
        <f>E63*H63</f>
        <v>0.0057599999999999995</v>
      </c>
      <c r="J63" s="247">
        <v>0</v>
      </c>
      <c r="K63" s="248">
        <f>E63*J63</f>
        <v>0</v>
      </c>
      <c r="O63" s="240">
        <v>2</v>
      </c>
      <c r="AA63" s="213">
        <v>1</v>
      </c>
      <c r="AB63" s="213">
        <v>1</v>
      </c>
      <c r="AC63" s="213">
        <v>1</v>
      </c>
      <c r="AZ63" s="213">
        <v>1</v>
      </c>
      <c r="BA63" s="213">
        <f>IF(AZ63=1,G63,0)</f>
        <v>292.7082359540058</v>
      </c>
      <c r="BB63" s="213">
        <f>IF(AZ63=2,G63,0)</f>
        <v>0</v>
      </c>
      <c r="BC63" s="213">
        <f>IF(AZ63=3,G63,0)</f>
        <v>0</v>
      </c>
      <c r="BD63" s="213">
        <f>IF(AZ63=4,G63,0)</f>
        <v>0</v>
      </c>
      <c r="BE63" s="213">
        <f>IF(AZ63=5,G63,0)</f>
        <v>0</v>
      </c>
      <c r="CA63" s="240">
        <v>1</v>
      </c>
      <c r="CB63" s="240">
        <v>1</v>
      </c>
    </row>
    <row r="64" spans="1:15" ht="12.75">
      <c r="A64" s="249"/>
      <c r="B64" s="250"/>
      <c r="C64" s="329" t="s">
        <v>340</v>
      </c>
      <c r="D64" s="330"/>
      <c r="E64" s="330"/>
      <c r="F64" s="330"/>
      <c r="G64" s="331"/>
      <c r="I64" s="251"/>
      <c r="K64" s="251"/>
      <c r="L64" s="252" t="s">
        <v>340</v>
      </c>
      <c r="O64" s="240">
        <v>3</v>
      </c>
    </row>
    <row r="65" spans="1:15" ht="12.75">
      <c r="A65" s="249"/>
      <c r="B65" s="250"/>
      <c r="C65" s="329" t="s">
        <v>341</v>
      </c>
      <c r="D65" s="330"/>
      <c r="E65" s="330"/>
      <c r="F65" s="330"/>
      <c r="G65" s="331"/>
      <c r="I65" s="251"/>
      <c r="K65" s="251"/>
      <c r="L65" s="252" t="s">
        <v>341</v>
      </c>
      <c r="O65" s="240">
        <v>3</v>
      </c>
    </row>
    <row r="66" spans="1:15" ht="12.75">
      <c r="A66" s="249"/>
      <c r="B66" s="253"/>
      <c r="C66" s="327" t="s">
        <v>342</v>
      </c>
      <c r="D66" s="328"/>
      <c r="E66" s="254">
        <v>1.2</v>
      </c>
      <c r="F66" s="255"/>
      <c r="G66" s="256"/>
      <c r="H66" s="257"/>
      <c r="I66" s="251"/>
      <c r="J66" s="258"/>
      <c r="K66" s="251"/>
      <c r="M66" s="252" t="s">
        <v>342</v>
      </c>
      <c r="O66" s="240"/>
    </row>
    <row r="67" spans="1:57" ht="12.75">
      <c r="A67" s="259"/>
      <c r="B67" s="260" t="s">
        <v>93</v>
      </c>
      <c r="C67" s="261" t="s">
        <v>203</v>
      </c>
      <c r="D67" s="262"/>
      <c r="E67" s="263"/>
      <c r="F67" s="264"/>
      <c r="G67" s="265">
        <f>SUM(G57:G66)</f>
        <v>7577.240534729363</v>
      </c>
      <c r="H67" s="266"/>
      <c r="I67" s="267">
        <f>SUM(I57:I66)</f>
        <v>16.2505704</v>
      </c>
      <c r="J67" s="266"/>
      <c r="K67" s="267">
        <f>SUM(K57:K66)</f>
        <v>0</v>
      </c>
      <c r="O67" s="240">
        <v>4</v>
      </c>
      <c r="BA67" s="268">
        <f>SUM(BA57:BA66)</f>
        <v>7577.240534729363</v>
      </c>
      <c r="BB67" s="268">
        <f>SUM(BB57:BB66)</f>
        <v>0</v>
      </c>
      <c r="BC67" s="268">
        <f>SUM(BC57:BC66)</f>
        <v>0</v>
      </c>
      <c r="BD67" s="268">
        <f>SUM(BD57:BD66)</f>
        <v>0</v>
      </c>
      <c r="BE67" s="268">
        <f>SUM(BE57:BE66)</f>
        <v>0</v>
      </c>
    </row>
    <row r="68" spans="1:15" ht="12.75">
      <c r="A68" s="230" t="s">
        <v>90</v>
      </c>
      <c r="B68" s="231" t="s">
        <v>207</v>
      </c>
      <c r="C68" s="232" t="s">
        <v>208</v>
      </c>
      <c r="D68" s="233"/>
      <c r="E68" s="234"/>
      <c r="F68" s="234"/>
      <c r="G68" s="235"/>
      <c r="H68" s="236"/>
      <c r="I68" s="237"/>
      <c r="J68" s="238"/>
      <c r="K68" s="239"/>
      <c r="O68" s="240">
        <v>1</v>
      </c>
    </row>
    <row r="69" spans="1:80" ht="12.75">
      <c r="A69" s="241">
        <v>18</v>
      </c>
      <c r="B69" s="242" t="s">
        <v>343</v>
      </c>
      <c r="C69" s="243" t="s">
        <v>344</v>
      </c>
      <c r="D69" s="244" t="s">
        <v>131</v>
      </c>
      <c r="E69" s="245">
        <v>129</v>
      </c>
      <c r="F69" s="245">
        <v>87.81247078620174</v>
      </c>
      <c r="G69" s="246">
        <f>E69*F69</f>
        <v>11327.808731420026</v>
      </c>
      <c r="H69" s="247">
        <v>0</v>
      </c>
      <c r="I69" s="248">
        <f>E69*H69</f>
        <v>0</v>
      </c>
      <c r="J69" s="247">
        <v>0</v>
      </c>
      <c r="K69" s="248">
        <f>E69*J69</f>
        <v>0</v>
      </c>
      <c r="O69" s="240">
        <v>2</v>
      </c>
      <c r="AA69" s="213">
        <v>1</v>
      </c>
      <c r="AB69" s="213">
        <v>1</v>
      </c>
      <c r="AC69" s="213">
        <v>1</v>
      </c>
      <c r="AZ69" s="213">
        <v>1</v>
      </c>
      <c r="BA69" s="213">
        <f>IF(AZ69=1,G69,0)</f>
        <v>11327.808731420026</v>
      </c>
      <c r="BB69" s="213">
        <f>IF(AZ69=2,G69,0)</f>
        <v>0</v>
      </c>
      <c r="BC69" s="213">
        <f>IF(AZ69=3,G69,0)</f>
        <v>0</v>
      </c>
      <c r="BD69" s="213">
        <f>IF(AZ69=4,G69,0)</f>
        <v>0</v>
      </c>
      <c r="BE69" s="213">
        <f>IF(AZ69=5,G69,0)</f>
        <v>0</v>
      </c>
      <c r="CA69" s="240">
        <v>1</v>
      </c>
      <c r="CB69" s="240">
        <v>1</v>
      </c>
    </row>
    <row r="70" spans="1:15" ht="33.75">
      <c r="A70" s="249"/>
      <c r="B70" s="250"/>
      <c r="C70" s="329" t="s">
        <v>345</v>
      </c>
      <c r="D70" s="330"/>
      <c r="E70" s="330"/>
      <c r="F70" s="330"/>
      <c r="G70" s="331"/>
      <c r="I70" s="251"/>
      <c r="K70" s="251"/>
      <c r="L70" s="252" t="s">
        <v>345</v>
      </c>
      <c r="O70" s="240">
        <v>3</v>
      </c>
    </row>
    <row r="71" spans="1:15" ht="12.75">
      <c r="A71" s="249"/>
      <c r="B71" s="253"/>
      <c r="C71" s="327" t="s">
        <v>346</v>
      </c>
      <c r="D71" s="328"/>
      <c r="E71" s="254">
        <v>129</v>
      </c>
      <c r="F71" s="255"/>
      <c r="G71" s="256"/>
      <c r="H71" s="257"/>
      <c r="I71" s="251"/>
      <c r="J71" s="258"/>
      <c r="K71" s="251"/>
      <c r="M71" s="252" t="s">
        <v>346</v>
      </c>
      <c r="O71" s="240"/>
    </row>
    <row r="72" spans="1:80" ht="12.75">
      <c r="A72" s="241">
        <v>19</v>
      </c>
      <c r="B72" s="242" t="s">
        <v>347</v>
      </c>
      <c r="C72" s="243" t="s">
        <v>348</v>
      </c>
      <c r="D72" s="244" t="s">
        <v>131</v>
      </c>
      <c r="E72" s="245">
        <v>129</v>
      </c>
      <c r="F72" s="245">
        <v>29.27082359540058</v>
      </c>
      <c r="G72" s="246">
        <f>E72*F72</f>
        <v>3775.9362438066746</v>
      </c>
      <c r="H72" s="247">
        <v>0</v>
      </c>
      <c r="I72" s="248">
        <f>E72*H72</f>
        <v>0</v>
      </c>
      <c r="J72" s="247">
        <v>0</v>
      </c>
      <c r="K72" s="248">
        <f>E72*J72</f>
        <v>0</v>
      </c>
      <c r="O72" s="240">
        <v>2</v>
      </c>
      <c r="AA72" s="213">
        <v>1</v>
      </c>
      <c r="AB72" s="213">
        <v>1</v>
      </c>
      <c r="AC72" s="213">
        <v>1</v>
      </c>
      <c r="AZ72" s="213">
        <v>1</v>
      </c>
      <c r="BA72" s="213">
        <f>IF(AZ72=1,G72,0)</f>
        <v>3775.9362438066746</v>
      </c>
      <c r="BB72" s="213">
        <f>IF(AZ72=2,G72,0)</f>
        <v>0</v>
      </c>
      <c r="BC72" s="213">
        <f>IF(AZ72=3,G72,0)</f>
        <v>0</v>
      </c>
      <c r="BD72" s="213">
        <f>IF(AZ72=4,G72,0)</f>
        <v>0</v>
      </c>
      <c r="BE72" s="213">
        <f>IF(AZ72=5,G72,0)</f>
        <v>0</v>
      </c>
      <c r="CA72" s="240">
        <v>1</v>
      </c>
      <c r="CB72" s="240">
        <v>1</v>
      </c>
    </row>
    <row r="73" spans="1:15" ht="22.5">
      <c r="A73" s="249"/>
      <c r="B73" s="250"/>
      <c r="C73" s="329" t="s">
        <v>349</v>
      </c>
      <c r="D73" s="330"/>
      <c r="E73" s="330"/>
      <c r="F73" s="330"/>
      <c r="G73" s="331"/>
      <c r="I73" s="251"/>
      <c r="K73" s="251"/>
      <c r="L73" s="252" t="s">
        <v>349</v>
      </c>
      <c r="O73" s="240">
        <v>3</v>
      </c>
    </row>
    <row r="74" spans="1:15" ht="12.75">
      <c r="A74" s="249"/>
      <c r="B74" s="253"/>
      <c r="C74" s="327" t="s">
        <v>346</v>
      </c>
      <c r="D74" s="328"/>
      <c r="E74" s="254">
        <v>129</v>
      </c>
      <c r="F74" s="255"/>
      <c r="G74" s="256"/>
      <c r="H74" s="257"/>
      <c r="I74" s="251"/>
      <c r="J74" s="258"/>
      <c r="K74" s="251"/>
      <c r="M74" s="252" t="s">
        <v>346</v>
      </c>
      <c r="O74" s="240"/>
    </row>
    <row r="75" spans="1:80" ht="22.5">
      <c r="A75" s="241">
        <v>20</v>
      </c>
      <c r="B75" s="242" t="s">
        <v>272</v>
      </c>
      <c r="C75" s="243" t="s">
        <v>350</v>
      </c>
      <c r="D75" s="244" t="s">
        <v>212</v>
      </c>
      <c r="E75" s="245">
        <v>2</v>
      </c>
      <c r="F75" s="245">
        <v>487.847059923343</v>
      </c>
      <c r="G75" s="246">
        <f>E75*F75</f>
        <v>975.694119846686</v>
      </c>
      <c r="H75" s="247">
        <v>0</v>
      </c>
      <c r="I75" s="248">
        <f>E75*H75</f>
        <v>0</v>
      </c>
      <c r="J75" s="247"/>
      <c r="K75" s="248">
        <f>E75*J75</f>
        <v>0</v>
      </c>
      <c r="O75" s="240">
        <v>2</v>
      </c>
      <c r="AA75" s="213">
        <v>12</v>
      </c>
      <c r="AB75" s="213">
        <v>0</v>
      </c>
      <c r="AC75" s="213">
        <v>3</v>
      </c>
      <c r="AZ75" s="213">
        <v>1</v>
      </c>
      <c r="BA75" s="213">
        <f>IF(AZ75=1,G75,0)</f>
        <v>975.694119846686</v>
      </c>
      <c r="BB75" s="213">
        <f>IF(AZ75=2,G75,0)</f>
        <v>0</v>
      </c>
      <c r="BC75" s="213">
        <f>IF(AZ75=3,G75,0)</f>
        <v>0</v>
      </c>
      <c r="BD75" s="213">
        <f>IF(AZ75=4,G75,0)</f>
        <v>0</v>
      </c>
      <c r="BE75" s="213">
        <f>IF(AZ75=5,G75,0)</f>
        <v>0</v>
      </c>
      <c r="CA75" s="240">
        <v>12</v>
      </c>
      <c r="CB75" s="240">
        <v>0</v>
      </c>
    </row>
    <row r="76" spans="1:80" ht="12.75">
      <c r="A76" s="241">
        <v>21</v>
      </c>
      <c r="B76" s="242" t="s">
        <v>351</v>
      </c>
      <c r="C76" s="243" t="s">
        <v>352</v>
      </c>
      <c r="D76" s="244" t="s">
        <v>131</v>
      </c>
      <c r="E76" s="245">
        <v>129</v>
      </c>
      <c r="F76" s="245">
        <v>14.63541179770029</v>
      </c>
      <c r="G76" s="246">
        <f>E76*F76</f>
        <v>1887.9681219033373</v>
      </c>
      <c r="H76" s="247">
        <v>0</v>
      </c>
      <c r="I76" s="248">
        <f>E76*H76</f>
        <v>0</v>
      </c>
      <c r="J76" s="247"/>
      <c r="K76" s="248">
        <f>E76*J76</f>
        <v>0</v>
      </c>
      <c r="O76" s="240">
        <v>2</v>
      </c>
      <c r="AA76" s="213">
        <v>12</v>
      </c>
      <c r="AB76" s="213">
        <v>0</v>
      </c>
      <c r="AC76" s="213">
        <v>4</v>
      </c>
      <c r="AZ76" s="213">
        <v>1</v>
      </c>
      <c r="BA76" s="213">
        <f>IF(AZ76=1,G76,0)</f>
        <v>1887.9681219033373</v>
      </c>
      <c r="BB76" s="213">
        <f>IF(AZ76=2,G76,0)</f>
        <v>0</v>
      </c>
      <c r="BC76" s="213">
        <f>IF(AZ76=3,G76,0)</f>
        <v>0</v>
      </c>
      <c r="BD76" s="213">
        <f>IF(AZ76=4,G76,0)</f>
        <v>0</v>
      </c>
      <c r="BE76" s="213">
        <f>IF(AZ76=5,G76,0)</f>
        <v>0</v>
      </c>
      <c r="CA76" s="240">
        <v>12</v>
      </c>
      <c r="CB76" s="240">
        <v>0</v>
      </c>
    </row>
    <row r="77" spans="1:15" ht="22.5">
      <c r="A77" s="249"/>
      <c r="B77" s="250"/>
      <c r="C77" s="329" t="s">
        <v>353</v>
      </c>
      <c r="D77" s="330"/>
      <c r="E77" s="330"/>
      <c r="F77" s="330"/>
      <c r="G77" s="331"/>
      <c r="I77" s="251"/>
      <c r="K77" s="251"/>
      <c r="L77" s="252" t="s">
        <v>353</v>
      </c>
      <c r="O77" s="240">
        <v>3</v>
      </c>
    </row>
    <row r="78" spans="1:15" ht="12.75">
      <c r="A78" s="249"/>
      <c r="B78" s="253"/>
      <c r="C78" s="327" t="s">
        <v>346</v>
      </c>
      <c r="D78" s="328"/>
      <c r="E78" s="254">
        <v>129</v>
      </c>
      <c r="F78" s="255"/>
      <c r="G78" s="256"/>
      <c r="H78" s="257"/>
      <c r="I78" s="251"/>
      <c r="J78" s="258"/>
      <c r="K78" s="251"/>
      <c r="M78" s="252" t="s">
        <v>346</v>
      </c>
      <c r="O78" s="240"/>
    </row>
    <row r="79" spans="1:80" ht="12.75">
      <c r="A79" s="241">
        <v>22</v>
      </c>
      <c r="B79" s="242" t="s">
        <v>354</v>
      </c>
      <c r="C79" s="243" t="s">
        <v>355</v>
      </c>
      <c r="D79" s="244" t="s">
        <v>131</v>
      </c>
      <c r="E79" s="245">
        <v>129</v>
      </c>
      <c r="F79" s="245">
        <v>97.56941198466859</v>
      </c>
      <c r="G79" s="246">
        <f>E79*F79</f>
        <v>12586.454146022248</v>
      </c>
      <c r="H79" s="247">
        <v>0.00146</v>
      </c>
      <c r="I79" s="248">
        <f>E79*H79</f>
        <v>0.18833999999999998</v>
      </c>
      <c r="J79" s="247"/>
      <c r="K79" s="248">
        <f>E79*J79</f>
        <v>0</v>
      </c>
      <c r="O79" s="240">
        <v>2</v>
      </c>
      <c r="AA79" s="213">
        <v>3</v>
      </c>
      <c r="AB79" s="213">
        <v>0</v>
      </c>
      <c r="AC79" s="213">
        <v>28613415</v>
      </c>
      <c r="AZ79" s="213">
        <v>1</v>
      </c>
      <c r="BA79" s="213">
        <f>IF(AZ79=1,G79,0)</f>
        <v>12586.454146022248</v>
      </c>
      <c r="BB79" s="213">
        <f>IF(AZ79=2,G79,0)</f>
        <v>0</v>
      </c>
      <c r="BC79" s="213">
        <f>IF(AZ79=3,G79,0)</f>
        <v>0</v>
      </c>
      <c r="BD79" s="213">
        <f>IF(AZ79=4,G79,0)</f>
        <v>0</v>
      </c>
      <c r="BE79" s="213">
        <f>IF(AZ79=5,G79,0)</f>
        <v>0</v>
      </c>
      <c r="CA79" s="240">
        <v>3</v>
      </c>
      <c r="CB79" s="240">
        <v>0</v>
      </c>
    </row>
    <row r="80" spans="1:15" ht="12.75">
      <c r="A80" s="249"/>
      <c r="B80" s="253"/>
      <c r="C80" s="327" t="s">
        <v>346</v>
      </c>
      <c r="D80" s="328"/>
      <c r="E80" s="254">
        <v>129</v>
      </c>
      <c r="F80" s="255"/>
      <c r="G80" s="256"/>
      <c r="H80" s="257"/>
      <c r="I80" s="251"/>
      <c r="J80" s="258"/>
      <c r="K80" s="251"/>
      <c r="M80" s="252" t="s">
        <v>346</v>
      </c>
      <c r="O80" s="240"/>
    </row>
    <row r="81" spans="1:57" ht="12.75">
      <c r="A81" s="259"/>
      <c r="B81" s="260" t="s">
        <v>93</v>
      </c>
      <c r="C81" s="261" t="s">
        <v>209</v>
      </c>
      <c r="D81" s="262"/>
      <c r="E81" s="263"/>
      <c r="F81" s="264"/>
      <c r="G81" s="265">
        <f>SUM(G68:G80)</f>
        <v>30553.86136299897</v>
      </c>
      <c r="H81" s="266"/>
      <c r="I81" s="267">
        <f>SUM(I68:I80)</f>
        <v>0.18833999999999998</v>
      </c>
      <c r="J81" s="266"/>
      <c r="K81" s="267">
        <f>SUM(K68:K80)</f>
        <v>0</v>
      </c>
      <c r="O81" s="240">
        <v>4</v>
      </c>
      <c r="BA81" s="268">
        <f>SUM(BA68:BA80)</f>
        <v>30553.86136299897</v>
      </c>
      <c r="BB81" s="268">
        <f>SUM(BB68:BB80)</f>
        <v>0</v>
      </c>
      <c r="BC81" s="268">
        <f>SUM(BC68:BC80)</f>
        <v>0</v>
      </c>
      <c r="BD81" s="268">
        <f>SUM(BD68:BD80)</f>
        <v>0</v>
      </c>
      <c r="BE81" s="268">
        <f>SUM(BE68:BE80)</f>
        <v>0</v>
      </c>
    </row>
    <row r="82" spans="1:15" ht="12.75">
      <c r="A82" s="230" t="s">
        <v>90</v>
      </c>
      <c r="B82" s="231" t="s">
        <v>356</v>
      </c>
      <c r="C82" s="232" t="s">
        <v>357</v>
      </c>
      <c r="D82" s="233"/>
      <c r="E82" s="234"/>
      <c r="F82" s="234"/>
      <c r="G82" s="235"/>
      <c r="H82" s="236"/>
      <c r="I82" s="237"/>
      <c r="J82" s="238"/>
      <c r="K82" s="239"/>
      <c r="O82" s="240">
        <v>1</v>
      </c>
    </row>
    <row r="83" spans="1:80" ht="12.75">
      <c r="A83" s="241">
        <v>23</v>
      </c>
      <c r="B83" s="242" t="s">
        <v>359</v>
      </c>
      <c r="C83" s="243" t="s">
        <v>360</v>
      </c>
      <c r="D83" s="244" t="s">
        <v>212</v>
      </c>
      <c r="E83" s="245">
        <v>7</v>
      </c>
      <c r="F83" s="293">
        <v>975.694119846686</v>
      </c>
      <c r="G83" s="246">
        <f>E83*F83</f>
        <v>6829.8588389268025</v>
      </c>
      <c r="H83" s="247">
        <v>0</v>
      </c>
      <c r="I83" s="248">
        <f>E83*H83</f>
        <v>0</v>
      </c>
      <c r="J83" s="247">
        <v>0</v>
      </c>
      <c r="K83" s="248">
        <f>E83*J83</f>
        <v>0</v>
      </c>
      <c r="O83" s="240">
        <v>2</v>
      </c>
      <c r="AA83" s="213">
        <v>1</v>
      </c>
      <c r="AB83" s="213">
        <v>1</v>
      </c>
      <c r="AC83" s="213">
        <v>1</v>
      </c>
      <c r="AZ83" s="213">
        <v>1</v>
      </c>
      <c r="BA83" s="213">
        <f>IF(AZ83=1,G83,0)</f>
        <v>6829.8588389268025</v>
      </c>
      <c r="BB83" s="213">
        <f>IF(AZ83=2,G83,0)</f>
        <v>0</v>
      </c>
      <c r="BC83" s="213">
        <f>IF(AZ83=3,G83,0)</f>
        <v>0</v>
      </c>
      <c r="BD83" s="213">
        <f>IF(AZ83=4,G83,0)</f>
        <v>0</v>
      </c>
      <c r="BE83" s="213">
        <f>IF(AZ83=5,G83,0)</f>
        <v>0</v>
      </c>
      <c r="CA83" s="240">
        <v>1</v>
      </c>
      <c r="CB83" s="240">
        <v>1</v>
      </c>
    </row>
    <row r="84" spans="1:15" ht="22.5">
      <c r="A84" s="249"/>
      <c r="B84" s="250"/>
      <c r="C84" s="329" t="s">
        <v>361</v>
      </c>
      <c r="D84" s="330"/>
      <c r="E84" s="330"/>
      <c r="F84" s="330"/>
      <c r="G84" s="331"/>
      <c r="I84" s="251"/>
      <c r="K84" s="251"/>
      <c r="L84" s="252" t="s">
        <v>361</v>
      </c>
      <c r="O84" s="240">
        <v>3</v>
      </c>
    </row>
    <row r="85" spans="1:15" ht="22.5">
      <c r="A85" s="249"/>
      <c r="B85" s="250"/>
      <c r="C85" s="329" t="s">
        <v>362</v>
      </c>
      <c r="D85" s="330"/>
      <c r="E85" s="330"/>
      <c r="F85" s="330"/>
      <c r="G85" s="331"/>
      <c r="I85" s="251"/>
      <c r="K85" s="251"/>
      <c r="L85" s="252" t="s">
        <v>362</v>
      </c>
      <c r="O85" s="240">
        <v>3</v>
      </c>
    </row>
    <row r="86" spans="1:15" ht="12.75">
      <c r="A86" s="249"/>
      <c r="B86" s="250"/>
      <c r="C86" s="329" t="s">
        <v>363</v>
      </c>
      <c r="D86" s="330"/>
      <c r="E86" s="330"/>
      <c r="F86" s="330"/>
      <c r="G86" s="331"/>
      <c r="I86" s="251"/>
      <c r="K86" s="251"/>
      <c r="L86" s="252" t="s">
        <v>363</v>
      </c>
      <c r="O86" s="240">
        <v>3</v>
      </c>
    </row>
    <row r="87" spans="1:15" ht="12.75">
      <c r="A87" s="249"/>
      <c r="B87" s="250"/>
      <c r="C87" s="329" t="s">
        <v>364</v>
      </c>
      <c r="D87" s="330"/>
      <c r="E87" s="330"/>
      <c r="F87" s="330"/>
      <c r="G87" s="331"/>
      <c r="I87" s="251"/>
      <c r="K87" s="251"/>
      <c r="L87" s="252" t="s">
        <v>364</v>
      </c>
      <c r="O87" s="240">
        <v>3</v>
      </c>
    </row>
    <row r="88" spans="1:15" ht="12.75">
      <c r="A88" s="249"/>
      <c r="B88" s="250"/>
      <c r="C88" s="329" t="s">
        <v>365</v>
      </c>
      <c r="D88" s="330"/>
      <c r="E88" s="330"/>
      <c r="F88" s="330"/>
      <c r="G88" s="331"/>
      <c r="I88" s="251"/>
      <c r="K88" s="251"/>
      <c r="L88" s="252" t="s">
        <v>365</v>
      </c>
      <c r="O88" s="240">
        <v>3</v>
      </c>
    </row>
    <row r="89" spans="1:80" ht="12.75">
      <c r="A89" s="241">
        <v>24</v>
      </c>
      <c r="B89" s="242" t="s">
        <v>366</v>
      </c>
      <c r="C89" s="243" t="s">
        <v>367</v>
      </c>
      <c r="D89" s="244" t="s">
        <v>212</v>
      </c>
      <c r="E89" s="245">
        <v>7</v>
      </c>
      <c r="F89" s="293">
        <v>243.9235299616715</v>
      </c>
      <c r="G89" s="246">
        <f>E89*F89</f>
        <v>1707.4647097317006</v>
      </c>
      <c r="H89" s="247">
        <v>0.118</v>
      </c>
      <c r="I89" s="248">
        <f>E89*H89</f>
        <v>0.826</v>
      </c>
      <c r="J89" s="247">
        <v>0</v>
      </c>
      <c r="K89" s="248">
        <f>E89*J89</f>
        <v>0</v>
      </c>
      <c r="O89" s="240">
        <v>2</v>
      </c>
      <c r="AA89" s="213">
        <v>1</v>
      </c>
      <c r="AB89" s="213">
        <v>1</v>
      </c>
      <c r="AC89" s="213">
        <v>1</v>
      </c>
      <c r="AZ89" s="213">
        <v>1</v>
      </c>
      <c r="BA89" s="213">
        <f>IF(AZ89=1,G89,0)</f>
        <v>1707.4647097317006</v>
      </c>
      <c r="BB89" s="213">
        <f>IF(AZ89=2,G89,0)</f>
        <v>0</v>
      </c>
      <c r="BC89" s="213">
        <f>IF(AZ89=3,G89,0)</f>
        <v>0</v>
      </c>
      <c r="BD89" s="213">
        <f>IF(AZ89=4,G89,0)</f>
        <v>0</v>
      </c>
      <c r="BE89" s="213">
        <f>IF(AZ89=5,G89,0)</f>
        <v>0</v>
      </c>
      <c r="CA89" s="240">
        <v>1</v>
      </c>
      <c r="CB89" s="240">
        <v>1</v>
      </c>
    </row>
    <row r="90" spans="1:15" ht="22.5">
      <c r="A90" s="249"/>
      <c r="B90" s="250"/>
      <c r="C90" s="329" t="s">
        <v>368</v>
      </c>
      <c r="D90" s="330"/>
      <c r="E90" s="330"/>
      <c r="F90" s="330"/>
      <c r="G90" s="331"/>
      <c r="I90" s="251"/>
      <c r="K90" s="251"/>
      <c r="L90" s="252" t="s">
        <v>368</v>
      </c>
      <c r="O90" s="240">
        <v>3</v>
      </c>
    </row>
    <row r="91" spans="1:80" ht="22.5">
      <c r="A91" s="241">
        <v>25</v>
      </c>
      <c r="B91" s="242" t="s">
        <v>369</v>
      </c>
      <c r="C91" s="243" t="s">
        <v>370</v>
      </c>
      <c r="D91" s="244" t="s">
        <v>212</v>
      </c>
      <c r="E91" s="245">
        <v>7</v>
      </c>
      <c r="F91" s="293">
        <v>682.9858838926801</v>
      </c>
      <c r="G91" s="246">
        <f>E91*F91</f>
        <v>4780.901187248761</v>
      </c>
      <c r="H91" s="247">
        <v>0.0036</v>
      </c>
      <c r="I91" s="248">
        <f>E91*H91</f>
        <v>0.0252</v>
      </c>
      <c r="J91" s="247"/>
      <c r="K91" s="248">
        <f>E91*J91</f>
        <v>0</v>
      </c>
      <c r="O91" s="240">
        <v>2</v>
      </c>
      <c r="AA91" s="213">
        <v>12</v>
      </c>
      <c r="AB91" s="213">
        <v>0</v>
      </c>
      <c r="AC91" s="213">
        <v>5</v>
      </c>
      <c r="AZ91" s="213">
        <v>1</v>
      </c>
      <c r="BA91" s="213">
        <f>IF(AZ91=1,G91,0)</f>
        <v>4780.901187248761</v>
      </c>
      <c r="BB91" s="213">
        <f>IF(AZ91=2,G91,0)</f>
        <v>0</v>
      </c>
      <c r="BC91" s="213">
        <f>IF(AZ91=3,G91,0)</f>
        <v>0</v>
      </c>
      <c r="BD91" s="213">
        <f>IF(AZ91=4,G91,0)</f>
        <v>0</v>
      </c>
      <c r="BE91" s="213">
        <f>IF(AZ91=5,G91,0)</f>
        <v>0</v>
      </c>
      <c r="CA91" s="240">
        <v>12</v>
      </c>
      <c r="CB91" s="240">
        <v>0</v>
      </c>
    </row>
    <row r="92" spans="1:15" ht="12.75">
      <c r="A92" s="249"/>
      <c r="B92" s="250"/>
      <c r="C92" s="329" t="s">
        <v>371</v>
      </c>
      <c r="D92" s="330"/>
      <c r="E92" s="330"/>
      <c r="F92" s="330"/>
      <c r="G92" s="331"/>
      <c r="I92" s="251"/>
      <c r="K92" s="251"/>
      <c r="L92" s="252" t="s">
        <v>371</v>
      </c>
      <c r="O92" s="240">
        <v>3</v>
      </c>
    </row>
    <row r="93" spans="1:80" ht="12.75">
      <c r="A93" s="241">
        <v>26</v>
      </c>
      <c r="B93" s="242" t="s">
        <v>372</v>
      </c>
      <c r="C93" s="243" t="s">
        <v>373</v>
      </c>
      <c r="D93" s="244" t="s">
        <v>212</v>
      </c>
      <c r="E93" s="245">
        <v>7</v>
      </c>
      <c r="F93" s="293">
        <f>975.694119846686+2341.66588763205</f>
        <v>3317.360007478736</v>
      </c>
      <c r="G93" s="246">
        <f>E93*F93</f>
        <v>23221.520052351152</v>
      </c>
      <c r="H93" s="247">
        <v>0.0031</v>
      </c>
      <c r="I93" s="248">
        <f>E93*H93</f>
        <v>0.0217</v>
      </c>
      <c r="J93" s="247"/>
      <c r="K93" s="248">
        <f>E93*J93</f>
        <v>0</v>
      </c>
      <c r="O93" s="240">
        <v>2</v>
      </c>
      <c r="AA93" s="213">
        <v>12</v>
      </c>
      <c r="AB93" s="213">
        <v>0</v>
      </c>
      <c r="AC93" s="213">
        <v>6</v>
      </c>
      <c r="AZ93" s="213">
        <v>1</v>
      </c>
      <c r="BA93" s="213">
        <f>IF(AZ93=1,G93,0)</f>
        <v>23221.520052351152</v>
      </c>
      <c r="BB93" s="213">
        <f>IF(AZ93=2,G93,0)</f>
        <v>0</v>
      </c>
      <c r="BC93" s="213">
        <f>IF(AZ93=3,G93,0)</f>
        <v>0</v>
      </c>
      <c r="BD93" s="213">
        <f>IF(AZ93=4,G93,0)</f>
        <v>0</v>
      </c>
      <c r="BE93" s="213">
        <f>IF(AZ93=5,G93,0)</f>
        <v>0</v>
      </c>
      <c r="CA93" s="240">
        <v>12</v>
      </c>
      <c r="CB93" s="240">
        <v>0</v>
      </c>
    </row>
    <row r="94" spans="1:15" ht="22.5">
      <c r="A94" s="249"/>
      <c r="B94" s="250"/>
      <c r="C94" s="329" t="s">
        <v>374</v>
      </c>
      <c r="D94" s="330"/>
      <c r="E94" s="330"/>
      <c r="F94" s="330"/>
      <c r="G94" s="331"/>
      <c r="I94" s="251"/>
      <c r="K94" s="251"/>
      <c r="L94" s="252" t="s">
        <v>374</v>
      </c>
      <c r="O94" s="240">
        <v>3</v>
      </c>
    </row>
    <row r="95" spans="1:80" ht="12.75">
      <c r="A95" s="241">
        <v>27</v>
      </c>
      <c r="B95" s="242" t="s">
        <v>375</v>
      </c>
      <c r="C95" s="243" t="s">
        <v>376</v>
      </c>
      <c r="D95" s="244" t="s">
        <v>212</v>
      </c>
      <c r="E95" s="245">
        <v>7</v>
      </c>
      <c r="F95" s="293">
        <v>292.7082359540058</v>
      </c>
      <c r="G95" s="246">
        <f>E95*F95</f>
        <v>2048.9576516780403</v>
      </c>
      <c r="H95" s="247">
        <v>0.0065</v>
      </c>
      <c r="I95" s="248">
        <f>E95*H95</f>
        <v>0.0455</v>
      </c>
      <c r="J95" s="247"/>
      <c r="K95" s="248">
        <f>E95*J95</f>
        <v>0</v>
      </c>
      <c r="O95" s="240">
        <v>2</v>
      </c>
      <c r="AA95" s="213">
        <v>12</v>
      </c>
      <c r="AB95" s="213">
        <v>0</v>
      </c>
      <c r="AC95" s="213">
        <v>7</v>
      </c>
      <c r="AZ95" s="213">
        <v>1</v>
      </c>
      <c r="BA95" s="213">
        <f>IF(AZ95=1,G95,0)</f>
        <v>2048.9576516780403</v>
      </c>
      <c r="BB95" s="213">
        <f>IF(AZ95=2,G95,0)</f>
        <v>0</v>
      </c>
      <c r="BC95" s="213">
        <f>IF(AZ95=3,G95,0)</f>
        <v>0</v>
      </c>
      <c r="BD95" s="213">
        <f>IF(AZ95=4,G95,0)</f>
        <v>0</v>
      </c>
      <c r="BE95" s="213">
        <f>IF(AZ95=5,G95,0)</f>
        <v>0</v>
      </c>
      <c r="CA95" s="240">
        <v>12</v>
      </c>
      <c r="CB95" s="240">
        <v>0</v>
      </c>
    </row>
    <row r="96" spans="1:15" ht="12.75">
      <c r="A96" s="249"/>
      <c r="B96" s="250"/>
      <c r="C96" s="329" t="s">
        <v>377</v>
      </c>
      <c r="D96" s="330"/>
      <c r="E96" s="330"/>
      <c r="F96" s="330"/>
      <c r="G96" s="331"/>
      <c r="I96" s="251"/>
      <c r="K96" s="251"/>
      <c r="L96" s="252" t="s">
        <v>377</v>
      </c>
      <c r="O96" s="240">
        <v>3</v>
      </c>
    </row>
    <row r="97" spans="1:80" ht="22.5">
      <c r="A97" s="241">
        <v>28</v>
      </c>
      <c r="B97" s="242" t="s">
        <v>378</v>
      </c>
      <c r="C97" s="243" t="s">
        <v>379</v>
      </c>
      <c r="D97" s="244" t="s">
        <v>212</v>
      </c>
      <c r="E97" s="245">
        <v>7</v>
      </c>
      <c r="F97" s="293">
        <v>195.13882396933718</v>
      </c>
      <c r="G97" s="246">
        <f>E97*F97</f>
        <v>1365.9717677853603</v>
      </c>
      <c r="H97" s="247">
        <v>0.0006</v>
      </c>
      <c r="I97" s="248">
        <f>E97*H97</f>
        <v>0.0042</v>
      </c>
      <c r="J97" s="247"/>
      <c r="K97" s="248">
        <f>E97*J97</f>
        <v>0</v>
      </c>
      <c r="O97" s="240">
        <v>2</v>
      </c>
      <c r="AA97" s="213">
        <v>12</v>
      </c>
      <c r="AB97" s="213">
        <v>0</v>
      </c>
      <c r="AC97" s="213">
        <v>8</v>
      </c>
      <c r="AZ97" s="213">
        <v>1</v>
      </c>
      <c r="BA97" s="213">
        <f>IF(AZ97=1,G97,0)</f>
        <v>1365.9717677853603</v>
      </c>
      <c r="BB97" s="213">
        <f>IF(AZ97=2,G97,0)</f>
        <v>0</v>
      </c>
      <c r="BC97" s="213">
        <f>IF(AZ97=3,G97,0)</f>
        <v>0</v>
      </c>
      <c r="BD97" s="213">
        <f>IF(AZ97=4,G97,0)</f>
        <v>0</v>
      </c>
      <c r="BE97" s="213">
        <f>IF(AZ97=5,G97,0)</f>
        <v>0</v>
      </c>
      <c r="CA97" s="240">
        <v>12</v>
      </c>
      <c r="CB97" s="240">
        <v>0</v>
      </c>
    </row>
    <row r="98" spans="1:15" ht="12.75">
      <c r="A98" s="249"/>
      <c r="B98" s="250"/>
      <c r="C98" s="329" t="s">
        <v>380</v>
      </c>
      <c r="D98" s="330"/>
      <c r="E98" s="330"/>
      <c r="F98" s="330"/>
      <c r="G98" s="331"/>
      <c r="I98" s="251"/>
      <c r="K98" s="251"/>
      <c r="L98" s="252" t="s">
        <v>380</v>
      </c>
      <c r="O98" s="240">
        <v>3</v>
      </c>
    </row>
    <row r="99" spans="1:80" ht="22.5">
      <c r="A99" s="241">
        <v>29</v>
      </c>
      <c r="B99" s="242" t="s">
        <v>381</v>
      </c>
      <c r="C99" s="243" t="s">
        <v>382</v>
      </c>
      <c r="D99" s="244" t="s">
        <v>212</v>
      </c>
      <c r="E99" s="245">
        <v>7</v>
      </c>
      <c r="F99" s="293">
        <v>829.3400018696831</v>
      </c>
      <c r="G99" s="246">
        <f>E99*F99</f>
        <v>5805.380013087782</v>
      </c>
      <c r="H99" s="247">
        <v>0.0035</v>
      </c>
      <c r="I99" s="248">
        <f>E99*H99</f>
        <v>0.0245</v>
      </c>
      <c r="J99" s="247"/>
      <c r="K99" s="248">
        <f>E99*J99</f>
        <v>0</v>
      </c>
      <c r="O99" s="240">
        <v>2</v>
      </c>
      <c r="AA99" s="213">
        <v>12</v>
      </c>
      <c r="AB99" s="213">
        <v>0</v>
      </c>
      <c r="AC99" s="213">
        <v>9</v>
      </c>
      <c r="AZ99" s="213">
        <v>1</v>
      </c>
      <c r="BA99" s="213">
        <f>IF(AZ99=1,G99,0)</f>
        <v>5805.380013087782</v>
      </c>
      <c r="BB99" s="213">
        <f>IF(AZ99=2,G99,0)</f>
        <v>0</v>
      </c>
      <c r="BC99" s="213">
        <f>IF(AZ99=3,G99,0)</f>
        <v>0</v>
      </c>
      <c r="BD99" s="213">
        <f>IF(AZ99=4,G99,0)</f>
        <v>0</v>
      </c>
      <c r="BE99" s="213">
        <f>IF(AZ99=5,G99,0)</f>
        <v>0</v>
      </c>
      <c r="CA99" s="240">
        <v>12</v>
      </c>
      <c r="CB99" s="240">
        <v>0</v>
      </c>
    </row>
    <row r="100" spans="1:15" ht="12.75">
      <c r="A100" s="249"/>
      <c r="B100" s="250"/>
      <c r="C100" s="329" t="s">
        <v>383</v>
      </c>
      <c r="D100" s="330"/>
      <c r="E100" s="330"/>
      <c r="F100" s="330"/>
      <c r="G100" s="331"/>
      <c r="I100" s="251"/>
      <c r="K100" s="251"/>
      <c r="L100" s="252" t="s">
        <v>383</v>
      </c>
      <c r="O100" s="240">
        <v>3</v>
      </c>
    </row>
    <row r="101" spans="1:57" ht="12.75">
      <c r="A101" s="259"/>
      <c r="B101" s="260" t="s">
        <v>93</v>
      </c>
      <c r="C101" s="261" t="s">
        <v>358</v>
      </c>
      <c r="D101" s="262"/>
      <c r="E101" s="263"/>
      <c r="F101" s="264"/>
      <c r="G101" s="265">
        <f>SUM(G82:G100)</f>
        <v>45760.0542208096</v>
      </c>
      <c r="H101" s="266"/>
      <c r="I101" s="267">
        <f>SUM(I82:I100)</f>
        <v>0.9470999999999999</v>
      </c>
      <c r="J101" s="266"/>
      <c r="K101" s="267">
        <f>SUM(K82:K100)</f>
        <v>0</v>
      </c>
      <c r="O101" s="240">
        <v>4</v>
      </c>
      <c r="BA101" s="268">
        <f>SUM(BA82:BA100)</f>
        <v>45760.0542208096</v>
      </c>
      <c r="BB101" s="268">
        <f>SUM(BB82:BB100)</f>
        <v>0</v>
      </c>
      <c r="BC101" s="268">
        <f>SUM(BC82:BC100)</f>
        <v>0</v>
      </c>
      <c r="BD101" s="268">
        <f>SUM(BD82:BD100)</f>
        <v>0</v>
      </c>
      <c r="BE101" s="268">
        <f>SUM(BE82:BE100)</f>
        <v>0</v>
      </c>
    </row>
    <row r="102" spans="1:15" ht="12.75">
      <c r="A102" s="230" t="s">
        <v>90</v>
      </c>
      <c r="B102" s="231" t="s">
        <v>224</v>
      </c>
      <c r="C102" s="232" t="s">
        <v>225</v>
      </c>
      <c r="D102" s="233"/>
      <c r="E102" s="234"/>
      <c r="F102" s="234"/>
      <c r="G102" s="235"/>
      <c r="H102" s="236"/>
      <c r="I102" s="237"/>
      <c r="J102" s="238"/>
      <c r="K102" s="239"/>
      <c r="O102" s="240">
        <v>1</v>
      </c>
    </row>
    <row r="103" spans="1:80" ht="12.75">
      <c r="A103" s="241">
        <v>30</v>
      </c>
      <c r="B103" s="242" t="s">
        <v>227</v>
      </c>
      <c r="C103" s="243" t="s">
        <v>384</v>
      </c>
      <c r="D103" s="244" t="s">
        <v>131</v>
      </c>
      <c r="E103" s="245">
        <v>140</v>
      </c>
      <c r="F103" s="245">
        <v>9.75694119846686</v>
      </c>
      <c r="G103" s="246">
        <f>E103*F103</f>
        <v>1365.9717677853605</v>
      </c>
      <c r="H103" s="247">
        <v>0</v>
      </c>
      <c r="I103" s="248">
        <f>E103*H103</f>
        <v>0</v>
      </c>
      <c r="J103" s="247"/>
      <c r="K103" s="248">
        <f>E103*J103</f>
        <v>0</v>
      </c>
      <c r="O103" s="240">
        <v>2</v>
      </c>
      <c r="AA103" s="213">
        <v>12</v>
      </c>
      <c r="AB103" s="213">
        <v>0</v>
      </c>
      <c r="AC103" s="213">
        <v>10</v>
      </c>
      <c r="AZ103" s="213">
        <v>1</v>
      </c>
      <c r="BA103" s="213">
        <f>IF(AZ103=1,G103,0)</f>
        <v>1365.9717677853605</v>
      </c>
      <c r="BB103" s="213">
        <f>IF(AZ103=2,G103,0)</f>
        <v>0</v>
      </c>
      <c r="BC103" s="213">
        <f>IF(AZ103=3,G103,0)</f>
        <v>0</v>
      </c>
      <c r="BD103" s="213">
        <f>IF(AZ103=4,G103,0)</f>
        <v>0</v>
      </c>
      <c r="BE103" s="213">
        <f>IF(AZ103=5,G103,0)</f>
        <v>0</v>
      </c>
      <c r="CA103" s="240">
        <v>12</v>
      </c>
      <c r="CB103" s="240">
        <v>0</v>
      </c>
    </row>
    <row r="104" spans="1:80" ht="22.5">
      <c r="A104" s="241">
        <v>31</v>
      </c>
      <c r="B104" s="242" t="s">
        <v>229</v>
      </c>
      <c r="C104" s="243" t="s">
        <v>385</v>
      </c>
      <c r="D104" s="244" t="s">
        <v>131</v>
      </c>
      <c r="E104" s="245">
        <v>150</v>
      </c>
      <c r="F104" s="245">
        <v>24.392352996167148</v>
      </c>
      <c r="G104" s="246">
        <f>E104*F104</f>
        <v>3658.852949425072</v>
      </c>
      <c r="H104" s="247">
        <v>0</v>
      </c>
      <c r="I104" s="248">
        <f>E104*H104</f>
        <v>0</v>
      </c>
      <c r="J104" s="247"/>
      <c r="K104" s="248">
        <f>E104*J104</f>
        <v>0</v>
      </c>
      <c r="O104" s="240">
        <v>2</v>
      </c>
      <c r="AA104" s="213">
        <v>12</v>
      </c>
      <c r="AB104" s="213">
        <v>0</v>
      </c>
      <c r="AC104" s="213">
        <v>11</v>
      </c>
      <c r="AZ104" s="213">
        <v>1</v>
      </c>
      <c r="BA104" s="213">
        <f>IF(AZ104=1,G104,0)</f>
        <v>3658.852949425072</v>
      </c>
      <c r="BB104" s="213">
        <f>IF(AZ104=2,G104,0)</f>
        <v>0</v>
      </c>
      <c r="BC104" s="213">
        <f>IF(AZ104=3,G104,0)</f>
        <v>0</v>
      </c>
      <c r="BD104" s="213">
        <f>IF(AZ104=4,G104,0)</f>
        <v>0</v>
      </c>
      <c r="BE104" s="213">
        <f>IF(AZ104=5,G104,0)</f>
        <v>0</v>
      </c>
      <c r="CA104" s="240">
        <v>12</v>
      </c>
      <c r="CB104" s="240">
        <v>0</v>
      </c>
    </row>
    <row r="105" spans="1:15" ht="12.75">
      <c r="A105" s="249"/>
      <c r="B105" s="250"/>
      <c r="C105" s="329" t="s">
        <v>386</v>
      </c>
      <c r="D105" s="330"/>
      <c r="E105" s="330"/>
      <c r="F105" s="330"/>
      <c r="G105" s="331"/>
      <c r="I105" s="251"/>
      <c r="K105" s="251"/>
      <c r="L105" s="252" t="s">
        <v>386</v>
      </c>
      <c r="O105" s="240">
        <v>3</v>
      </c>
    </row>
    <row r="106" spans="1:80" ht="12.75">
      <c r="A106" s="241">
        <v>32</v>
      </c>
      <c r="B106" s="242" t="s">
        <v>387</v>
      </c>
      <c r="C106" s="243" t="s">
        <v>388</v>
      </c>
      <c r="D106" s="244" t="s">
        <v>212</v>
      </c>
      <c r="E106" s="245">
        <v>1</v>
      </c>
      <c r="F106" s="245">
        <v>243.9235299616715</v>
      </c>
      <c r="G106" s="246">
        <f>E106*F106</f>
        <v>243.9235299616715</v>
      </c>
      <c r="H106" s="247">
        <v>0.00024</v>
      </c>
      <c r="I106" s="248">
        <f>E106*H106</f>
        <v>0.00024</v>
      </c>
      <c r="J106" s="247"/>
      <c r="K106" s="248">
        <f>E106*J106</f>
        <v>0</v>
      </c>
      <c r="O106" s="240">
        <v>2</v>
      </c>
      <c r="AA106" s="213">
        <v>12</v>
      </c>
      <c r="AB106" s="213">
        <v>0</v>
      </c>
      <c r="AC106" s="213">
        <v>12</v>
      </c>
      <c r="AZ106" s="213">
        <v>1</v>
      </c>
      <c r="BA106" s="213">
        <f>IF(AZ106=1,G106,0)</f>
        <v>243.9235299616715</v>
      </c>
      <c r="BB106" s="213">
        <f>IF(AZ106=2,G106,0)</f>
        <v>0</v>
      </c>
      <c r="BC106" s="213">
        <f>IF(AZ106=3,G106,0)</f>
        <v>0</v>
      </c>
      <c r="BD106" s="213">
        <f>IF(AZ106=4,G106,0)</f>
        <v>0</v>
      </c>
      <c r="BE106" s="213">
        <f>IF(AZ106=5,G106,0)</f>
        <v>0</v>
      </c>
      <c r="CA106" s="240">
        <v>12</v>
      </c>
      <c r="CB106" s="240">
        <v>0</v>
      </c>
    </row>
    <row r="107" spans="1:80" ht="12.75">
      <c r="A107" s="241">
        <v>33</v>
      </c>
      <c r="B107" s="242" t="s">
        <v>231</v>
      </c>
      <c r="C107" s="243" t="s">
        <v>389</v>
      </c>
      <c r="D107" s="244" t="s">
        <v>106</v>
      </c>
      <c r="E107" s="245">
        <v>1</v>
      </c>
      <c r="F107" s="245">
        <v>4878.47059923343</v>
      </c>
      <c r="G107" s="246">
        <f>E107*F107</f>
        <v>4878.47059923343</v>
      </c>
      <c r="H107" s="247">
        <v>0</v>
      </c>
      <c r="I107" s="248">
        <f>E107*H107</f>
        <v>0</v>
      </c>
      <c r="J107" s="247"/>
      <c r="K107" s="248">
        <f>E107*J107</f>
        <v>0</v>
      </c>
      <c r="O107" s="240">
        <v>2</v>
      </c>
      <c r="AA107" s="213">
        <v>12</v>
      </c>
      <c r="AB107" s="213">
        <v>1</v>
      </c>
      <c r="AC107" s="213">
        <v>13</v>
      </c>
      <c r="AZ107" s="213">
        <v>1</v>
      </c>
      <c r="BA107" s="213">
        <f>IF(AZ107=1,G107,0)</f>
        <v>4878.47059923343</v>
      </c>
      <c r="BB107" s="213">
        <f>IF(AZ107=2,G107,0)</f>
        <v>0</v>
      </c>
      <c r="BC107" s="213">
        <f>IF(AZ107=3,G107,0)</f>
        <v>0</v>
      </c>
      <c r="BD107" s="213">
        <f>IF(AZ107=4,G107,0)</f>
        <v>0</v>
      </c>
      <c r="BE107" s="213">
        <f>IF(AZ107=5,G107,0)</f>
        <v>0</v>
      </c>
      <c r="CA107" s="240">
        <v>12</v>
      </c>
      <c r="CB107" s="240">
        <v>1</v>
      </c>
    </row>
    <row r="108" spans="1:15" ht="12.75">
      <c r="A108" s="249"/>
      <c r="B108" s="250"/>
      <c r="C108" s="329" t="s">
        <v>390</v>
      </c>
      <c r="D108" s="330"/>
      <c r="E108" s="330"/>
      <c r="F108" s="330"/>
      <c r="G108" s="331"/>
      <c r="I108" s="251"/>
      <c r="K108" s="251"/>
      <c r="L108" s="252" t="s">
        <v>390</v>
      </c>
      <c r="O108" s="240">
        <v>3</v>
      </c>
    </row>
    <row r="109" spans="1:57" ht="12.75">
      <c r="A109" s="259"/>
      <c r="B109" s="260" t="s">
        <v>93</v>
      </c>
      <c r="C109" s="261" t="s">
        <v>226</v>
      </c>
      <c r="D109" s="262"/>
      <c r="E109" s="263"/>
      <c r="F109" s="264"/>
      <c r="G109" s="265">
        <f>SUM(G102:G108)</f>
        <v>10147.218846405534</v>
      </c>
      <c r="H109" s="266"/>
      <c r="I109" s="267">
        <f>SUM(I102:I108)</f>
        <v>0.00024</v>
      </c>
      <c r="J109" s="266"/>
      <c r="K109" s="267">
        <f>SUM(K102:K108)</f>
        <v>0</v>
      </c>
      <c r="O109" s="240">
        <v>4</v>
      </c>
      <c r="BA109" s="268">
        <f>SUM(BA102:BA108)</f>
        <v>10147.218846405534</v>
      </c>
      <c r="BB109" s="268">
        <f>SUM(BB102:BB108)</f>
        <v>0</v>
      </c>
      <c r="BC109" s="268">
        <f>SUM(BC102:BC108)</f>
        <v>0</v>
      </c>
      <c r="BD109" s="268">
        <f>SUM(BD102:BD108)</f>
        <v>0</v>
      </c>
      <c r="BE109" s="268">
        <f>SUM(BE102:BE108)</f>
        <v>0</v>
      </c>
    </row>
    <row r="110" spans="1:15" ht="12.75">
      <c r="A110" s="230" t="s">
        <v>90</v>
      </c>
      <c r="B110" s="231" t="s">
        <v>239</v>
      </c>
      <c r="C110" s="232" t="s">
        <v>240</v>
      </c>
      <c r="D110" s="233"/>
      <c r="E110" s="234"/>
      <c r="F110" s="234"/>
      <c r="G110" s="235"/>
      <c r="H110" s="236"/>
      <c r="I110" s="237"/>
      <c r="J110" s="238"/>
      <c r="K110" s="239"/>
      <c r="O110" s="240">
        <v>1</v>
      </c>
    </row>
    <row r="111" spans="1:80" ht="12.75">
      <c r="A111" s="241">
        <v>34</v>
      </c>
      <c r="B111" s="242" t="s">
        <v>242</v>
      </c>
      <c r="C111" s="243" t="s">
        <v>243</v>
      </c>
      <c r="D111" s="244" t="s">
        <v>244</v>
      </c>
      <c r="E111" s="245">
        <v>125.1327264</v>
      </c>
      <c r="F111" s="245">
        <v>9.75694119846686</v>
      </c>
      <c r="G111" s="246">
        <f>E111*F111</f>
        <v>1220.9126534886416</v>
      </c>
      <c r="H111" s="247">
        <v>0</v>
      </c>
      <c r="I111" s="248">
        <f>E111*H111</f>
        <v>0</v>
      </c>
      <c r="J111" s="247"/>
      <c r="K111" s="248">
        <f>E111*J111</f>
        <v>0</v>
      </c>
      <c r="O111" s="240">
        <v>2</v>
      </c>
      <c r="AA111" s="213">
        <v>7</v>
      </c>
      <c r="AB111" s="213">
        <v>1</v>
      </c>
      <c r="AC111" s="213">
        <v>2</v>
      </c>
      <c r="AZ111" s="213">
        <v>1</v>
      </c>
      <c r="BA111" s="213">
        <f>IF(AZ111=1,G111,0)</f>
        <v>1220.9126534886416</v>
      </c>
      <c r="BB111" s="213">
        <f>IF(AZ111=2,G111,0)</f>
        <v>0</v>
      </c>
      <c r="BC111" s="213">
        <f>IF(AZ111=3,G111,0)</f>
        <v>0</v>
      </c>
      <c r="BD111" s="213">
        <f>IF(AZ111=4,G111,0)</f>
        <v>0</v>
      </c>
      <c r="BE111" s="213">
        <f>IF(AZ111=5,G111,0)</f>
        <v>0</v>
      </c>
      <c r="CA111" s="240">
        <v>7</v>
      </c>
      <c r="CB111" s="240">
        <v>1</v>
      </c>
    </row>
    <row r="112" spans="1:57" ht="12.75">
      <c r="A112" s="259"/>
      <c r="B112" s="260" t="s">
        <v>93</v>
      </c>
      <c r="C112" s="261" t="s">
        <v>241</v>
      </c>
      <c r="D112" s="262"/>
      <c r="E112" s="263"/>
      <c r="F112" s="264"/>
      <c r="G112" s="265">
        <f>SUM(G110:G111)</f>
        <v>1220.9126534886416</v>
      </c>
      <c r="H112" s="266"/>
      <c r="I112" s="267">
        <f>SUM(I110:I111)</f>
        <v>0</v>
      </c>
      <c r="J112" s="266"/>
      <c r="K112" s="267">
        <f>SUM(K110:K111)</f>
        <v>0</v>
      </c>
      <c r="O112" s="240">
        <v>4</v>
      </c>
      <c r="BA112" s="268">
        <f>SUM(BA110:BA111)</f>
        <v>1220.9126534886416</v>
      </c>
      <c r="BB112" s="268">
        <f>SUM(BB110:BB111)</f>
        <v>0</v>
      </c>
      <c r="BC112" s="268">
        <f>SUM(BC110:BC111)</f>
        <v>0</v>
      </c>
      <c r="BD112" s="268">
        <f>SUM(BD110:BD111)</f>
        <v>0</v>
      </c>
      <c r="BE112" s="268">
        <f>SUM(BE110:BE111)</f>
        <v>0</v>
      </c>
    </row>
    <row r="113" spans="1:15" ht="12.75">
      <c r="A113" s="230" t="s">
        <v>90</v>
      </c>
      <c r="B113" s="231" t="s">
        <v>391</v>
      </c>
      <c r="C113" s="232" t="s">
        <v>392</v>
      </c>
      <c r="D113" s="233"/>
      <c r="E113" s="234"/>
      <c r="F113" s="234"/>
      <c r="G113" s="235"/>
      <c r="H113" s="236"/>
      <c r="I113" s="237"/>
      <c r="J113" s="238"/>
      <c r="K113" s="239"/>
      <c r="O113" s="240">
        <v>1</v>
      </c>
    </row>
    <row r="114" spans="1:80" ht="12.75">
      <c r="A114" s="241">
        <v>35</v>
      </c>
      <c r="B114" s="242" t="s">
        <v>394</v>
      </c>
      <c r="C114" s="243" t="s">
        <v>395</v>
      </c>
      <c r="D114" s="244" t="s">
        <v>212</v>
      </c>
      <c r="E114" s="245">
        <v>1</v>
      </c>
      <c r="F114" s="245">
        <v>341.49294194634007</v>
      </c>
      <c r="G114" s="246">
        <f>E114*F114</f>
        <v>341.49294194634007</v>
      </c>
      <c r="H114" s="247">
        <v>0.00022</v>
      </c>
      <c r="I114" s="248">
        <f>E114*H114</f>
        <v>0.00022</v>
      </c>
      <c r="J114" s="247">
        <v>0</v>
      </c>
      <c r="K114" s="248">
        <f>E114*J114</f>
        <v>0</v>
      </c>
      <c r="O114" s="240">
        <v>2</v>
      </c>
      <c r="AA114" s="213">
        <v>1</v>
      </c>
      <c r="AB114" s="213">
        <v>1</v>
      </c>
      <c r="AC114" s="213">
        <v>1</v>
      </c>
      <c r="AZ114" s="213">
        <v>2</v>
      </c>
      <c r="BA114" s="213">
        <f>IF(AZ114=1,G114,0)</f>
        <v>0</v>
      </c>
      <c r="BB114" s="213">
        <f>IF(AZ114=2,G114,0)</f>
        <v>341.49294194634007</v>
      </c>
      <c r="BC114" s="213">
        <f>IF(AZ114=3,G114,0)</f>
        <v>0</v>
      </c>
      <c r="BD114" s="213">
        <f>IF(AZ114=4,G114,0)</f>
        <v>0</v>
      </c>
      <c r="BE114" s="213">
        <f>IF(AZ114=5,G114,0)</f>
        <v>0</v>
      </c>
      <c r="CA114" s="240">
        <v>1</v>
      </c>
      <c r="CB114" s="240">
        <v>1</v>
      </c>
    </row>
    <row r="115" spans="1:15" ht="33.75">
      <c r="A115" s="249"/>
      <c r="B115" s="250"/>
      <c r="C115" s="329" t="s">
        <v>396</v>
      </c>
      <c r="D115" s="330"/>
      <c r="E115" s="330"/>
      <c r="F115" s="330"/>
      <c r="G115" s="331"/>
      <c r="I115" s="251"/>
      <c r="K115" s="251"/>
      <c r="L115" s="252" t="s">
        <v>396</v>
      </c>
      <c r="O115" s="240">
        <v>3</v>
      </c>
    </row>
    <row r="116" spans="1:80" ht="22.5">
      <c r="A116" s="241">
        <v>36</v>
      </c>
      <c r="B116" s="242" t="s">
        <v>397</v>
      </c>
      <c r="C116" s="243" t="s">
        <v>398</v>
      </c>
      <c r="D116" s="244" t="s">
        <v>212</v>
      </c>
      <c r="E116" s="245">
        <v>10</v>
      </c>
      <c r="F116" s="245">
        <v>536.6317659156773</v>
      </c>
      <c r="G116" s="246">
        <f>E116*F116</f>
        <v>5366.3176591567735</v>
      </c>
      <c r="H116" s="247">
        <v>0.0016</v>
      </c>
      <c r="I116" s="248">
        <f>E116*H116</f>
        <v>0.016</v>
      </c>
      <c r="J116" s="247"/>
      <c r="K116" s="248">
        <f>E116*J116</f>
        <v>0</v>
      </c>
      <c r="O116" s="240">
        <v>2</v>
      </c>
      <c r="AA116" s="213">
        <v>12</v>
      </c>
      <c r="AB116" s="213">
        <v>0</v>
      </c>
      <c r="AC116" s="213">
        <v>20</v>
      </c>
      <c r="AZ116" s="213">
        <v>2</v>
      </c>
      <c r="BA116" s="213">
        <f>IF(AZ116=1,G116,0)</f>
        <v>0</v>
      </c>
      <c r="BB116" s="213">
        <f>IF(AZ116=2,G116,0)</f>
        <v>5366.3176591567735</v>
      </c>
      <c r="BC116" s="213">
        <f>IF(AZ116=3,G116,0)</f>
        <v>0</v>
      </c>
      <c r="BD116" s="213">
        <f>IF(AZ116=4,G116,0)</f>
        <v>0</v>
      </c>
      <c r="BE116" s="213">
        <f>IF(AZ116=5,G116,0)</f>
        <v>0</v>
      </c>
      <c r="CA116" s="240">
        <v>12</v>
      </c>
      <c r="CB116" s="240">
        <v>0</v>
      </c>
    </row>
    <row r="117" spans="1:15" ht="12.75">
      <c r="A117" s="249"/>
      <c r="B117" s="250"/>
      <c r="C117" s="329"/>
      <c r="D117" s="330"/>
      <c r="E117" s="330"/>
      <c r="F117" s="330"/>
      <c r="G117" s="331"/>
      <c r="I117" s="251"/>
      <c r="K117" s="251"/>
      <c r="L117" s="252"/>
      <c r="O117" s="240">
        <v>3</v>
      </c>
    </row>
    <row r="118" spans="1:80" ht="22.5">
      <c r="A118" s="241">
        <v>37</v>
      </c>
      <c r="B118" s="242" t="s">
        <v>399</v>
      </c>
      <c r="C118" s="243" t="s">
        <v>400</v>
      </c>
      <c r="D118" s="244" t="s">
        <v>106</v>
      </c>
      <c r="E118" s="245">
        <v>10</v>
      </c>
      <c r="F118" s="245">
        <v>195.13882396933718</v>
      </c>
      <c r="G118" s="246">
        <f>E118*F118</f>
        <v>1951.3882396933718</v>
      </c>
      <c r="H118" s="247">
        <v>0</v>
      </c>
      <c r="I118" s="248">
        <f>E118*H118</f>
        <v>0</v>
      </c>
      <c r="J118" s="247"/>
      <c r="K118" s="248">
        <f>E118*J118</f>
        <v>0</v>
      </c>
      <c r="O118" s="240">
        <v>2</v>
      </c>
      <c r="AA118" s="213">
        <v>12</v>
      </c>
      <c r="AB118" s="213">
        <v>0</v>
      </c>
      <c r="AC118" s="213">
        <v>21</v>
      </c>
      <c r="AZ118" s="213">
        <v>2</v>
      </c>
      <c r="BA118" s="213">
        <f>IF(AZ118=1,G118,0)</f>
        <v>0</v>
      </c>
      <c r="BB118" s="213">
        <f>IF(AZ118=2,G118,0)</f>
        <v>1951.3882396933718</v>
      </c>
      <c r="BC118" s="213">
        <f>IF(AZ118=3,G118,0)</f>
        <v>0</v>
      </c>
      <c r="BD118" s="213">
        <f>IF(AZ118=4,G118,0)</f>
        <v>0</v>
      </c>
      <c r="BE118" s="213">
        <f>IF(AZ118=5,G118,0)</f>
        <v>0</v>
      </c>
      <c r="CA118" s="240">
        <v>12</v>
      </c>
      <c r="CB118" s="240">
        <v>0</v>
      </c>
    </row>
    <row r="119" spans="1:15" ht="12.75">
      <c r="A119" s="249"/>
      <c r="B119" s="250"/>
      <c r="C119" s="329" t="s">
        <v>401</v>
      </c>
      <c r="D119" s="330"/>
      <c r="E119" s="330"/>
      <c r="F119" s="330"/>
      <c r="G119" s="331"/>
      <c r="I119" s="251"/>
      <c r="K119" s="251"/>
      <c r="L119" s="252" t="s">
        <v>401</v>
      </c>
      <c r="O119" s="240">
        <v>3</v>
      </c>
    </row>
    <row r="120" spans="1:80" ht="12.75">
      <c r="A120" s="279">
        <v>38</v>
      </c>
      <c r="B120" s="280" t="s">
        <v>402</v>
      </c>
      <c r="C120" s="281" t="s">
        <v>403</v>
      </c>
      <c r="D120" s="282" t="s">
        <v>212</v>
      </c>
      <c r="E120" s="283">
        <v>1</v>
      </c>
      <c r="F120" s="283">
        <v>708</v>
      </c>
      <c r="G120" s="284">
        <f>E120*F120</f>
        <v>708</v>
      </c>
      <c r="H120" s="247">
        <v>0.0038</v>
      </c>
      <c r="I120" s="248">
        <f>E120*H120</f>
        <v>0.0038</v>
      </c>
      <c r="J120" s="247"/>
      <c r="K120" s="248">
        <f>E120*J120</f>
        <v>0</v>
      </c>
      <c r="O120" s="240">
        <v>2</v>
      </c>
      <c r="AA120" s="213">
        <v>3</v>
      </c>
      <c r="AB120" s="213">
        <v>0</v>
      </c>
      <c r="AC120" s="213">
        <v>55260023</v>
      </c>
      <c r="AZ120" s="213">
        <v>2</v>
      </c>
      <c r="BA120" s="213">
        <f>IF(AZ120=1,G120,0)</f>
        <v>0</v>
      </c>
      <c r="BB120" s="213">
        <f>IF(AZ120=2,G120,0)</f>
        <v>708</v>
      </c>
      <c r="BC120" s="213">
        <f>IF(AZ120=3,G120,0)</f>
        <v>0</v>
      </c>
      <c r="BD120" s="213">
        <f>IF(AZ120=4,G120,0)</f>
        <v>0</v>
      </c>
      <c r="BE120" s="213">
        <f>IF(AZ120=5,G120,0)</f>
        <v>0</v>
      </c>
      <c r="CA120" s="240">
        <v>3</v>
      </c>
      <c r="CB120" s="240">
        <v>0</v>
      </c>
    </row>
    <row r="121" spans="1:57" ht="12.75">
      <c r="A121" s="259"/>
      <c r="B121" s="260" t="s">
        <v>93</v>
      </c>
      <c r="C121" s="261" t="s">
        <v>393</v>
      </c>
      <c r="D121" s="262"/>
      <c r="E121" s="263"/>
      <c r="F121" s="264"/>
      <c r="G121" s="265">
        <f>SUM(G113:G120)</f>
        <v>8367.198840796485</v>
      </c>
      <c r="H121" s="266"/>
      <c r="I121" s="267">
        <f>SUM(I113:I120)</f>
        <v>0.020020000000000003</v>
      </c>
      <c r="J121" s="266"/>
      <c r="K121" s="267">
        <f>SUM(K113:K120)</f>
        <v>0</v>
      </c>
      <c r="O121" s="240">
        <v>4</v>
      </c>
      <c r="BA121" s="268">
        <f>SUM(BA113:BA120)</f>
        <v>0</v>
      </c>
      <c r="BB121" s="268">
        <f>SUM(BB113:BB120)</f>
        <v>8367.198840796485</v>
      </c>
      <c r="BC121" s="268">
        <f>SUM(BC113:BC120)</f>
        <v>0</v>
      </c>
      <c r="BD121" s="268">
        <f>SUM(BD113:BD120)</f>
        <v>0</v>
      </c>
      <c r="BE121" s="268">
        <f>SUM(BE113:BE120)</f>
        <v>0</v>
      </c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ht="12.75">
      <c r="E129" s="213"/>
    </row>
    <row r="130" ht="12.75">
      <c r="E130" s="213"/>
    </row>
    <row r="131" ht="12.75">
      <c r="E131" s="213"/>
    </row>
    <row r="132" ht="12.75">
      <c r="E132" s="213"/>
    </row>
    <row r="133" ht="12.75">
      <c r="E133" s="213"/>
    </row>
    <row r="134" ht="12.75">
      <c r="E134" s="213"/>
    </row>
    <row r="135" ht="12.75">
      <c r="E135" s="213"/>
    </row>
    <row r="136" ht="12.75">
      <c r="E136" s="213"/>
    </row>
    <row r="137" ht="12.75">
      <c r="E137" s="213"/>
    </row>
    <row r="138" ht="12.75">
      <c r="E138" s="213"/>
    </row>
    <row r="139" ht="12.75">
      <c r="E139" s="213"/>
    </row>
    <row r="140" ht="12.75">
      <c r="E140" s="213"/>
    </row>
    <row r="141" ht="12.75">
      <c r="E141" s="213"/>
    </row>
    <row r="142" ht="12.75">
      <c r="E142" s="213"/>
    </row>
    <row r="143" ht="12.75">
      <c r="E143" s="213"/>
    </row>
    <row r="144" ht="12.75">
      <c r="E144" s="213"/>
    </row>
    <row r="145" spans="1:7" ht="12.75">
      <c r="A145" s="258"/>
      <c r="B145" s="258"/>
      <c r="C145" s="258"/>
      <c r="D145" s="258"/>
      <c r="E145" s="258"/>
      <c r="F145" s="258"/>
      <c r="G145" s="258"/>
    </row>
    <row r="146" spans="1:7" ht="12.75">
      <c r="A146" s="258"/>
      <c r="B146" s="258"/>
      <c r="C146" s="258"/>
      <c r="D146" s="258"/>
      <c r="E146" s="258"/>
      <c r="F146" s="258"/>
      <c r="G146" s="258"/>
    </row>
    <row r="147" spans="1:7" ht="12.75">
      <c r="A147" s="258"/>
      <c r="B147" s="258"/>
      <c r="C147" s="258"/>
      <c r="D147" s="258"/>
      <c r="E147" s="258"/>
      <c r="F147" s="258"/>
      <c r="G147" s="258"/>
    </row>
    <row r="148" spans="1:7" ht="12.75">
      <c r="A148" s="258"/>
      <c r="B148" s="258"/>
      <c r="C148" s="258"/>
      <c r="D148" s="258"/>
      <c r="E148" s="258"/>
      <c r="F148" s="258"/>
      <c r="G148" s="258"/>
    </row>
    <row r="149" ht="12.75">
      <c r="E149" s="213"/>
    </row>
    <row r="150" ht="12.75">
      <c r="E150" s="213"/>
    </row>
    <row r="151" ht="12.75">
      <c r="E151" s="213"/>
    </row>
    <row r="152" ht="12.75">
      <c r="E152" s="213"/>
    </row>
    <row r="153" ht="12.75">
      <c r="E153" s="213"/>
    </row>
    <row r="154" ht="12.75">
      <c r="E154" s="213"/>
    </row>
    <row r="155" ht="12.75">
      <c r="E155" s="213"/>
    </row>
    <row r="156" ht="12.75">
      <c r="E156" s="213"/>
    </row>
    <row r="157" ht="12.75">
      <c r="E157" s="213"/>
    </row>
    <row r="158" ht="12.75">
      <c r="E158" s="213"/>
    </row>
    <row r="159" ht="12.75">
      <c r="E159" s="213"/>
    </row>
    <row r="160" ht="12.75">
      <c r="E160" s="213"/>
    </row>
    <row r="161" ht="12.75">
      <c r="E161" s="213"/>
    </row>
    <row r="162" ht="12.75">
      <c r="E162" s="213"/>
    </row>
    <row r="163" ht="12.75">
      <c r="E163" s="213"/>
    </row>
    <row r="164" ht="12.75">
      <c r="E164" s="213"/>
    </row>
    <row r="165" ht="12.75">
      <c r="E165" s="213"/>
    </row>
    <row r="166" ht="12.75">
      <c r="E166" s="213"/>
    </row>
    <row r="167" ht="12.75">
      <c r="E167" s="213"/>
    </row>
    <row r="168" ht="12.75">
      <c r="E168" s="213"/>
    </row>
    <row r="169" ht="12.75">
      <c r="E169" s="213"/>
    </row>
    <row r="170" ht="12.75">
      <c r="E170" s="213"/>
    </row>
    <row r="171" ht="12.75">
      <c r="E171" s="213"/>
    </row>
    <row r="172" ht="12.75">
      <c r="E172" s="213"/>
    </row>
    <row r="173" ht="12.75">
      <c r="E173" s="213"/>
    </row>
    <row r="174" ht="12.75">
      <c r="E174" s="213"/>
    </row>
    <row r="175" ht="12.75">
      <c r="E175" s="213"/>
    </row>
    <row r="176" ht="12.75">
      <c r="E176" s="213"/>
    </row>
    <row r="177" ht="12.75">
      <c r="E177" s="213"/>
    </row>
    <row r="178" ht="12.75">
      <c r="E178" s="213"/>
    </row>
    <row r="179" ht="12.75">
      <c r="E179" s="213"/>
    </row>
    <row r="180" spans="1:2" ht="12.75">
      <c r="A180" s="269"/>
      <c r="B180" s="269"/>
    </row>
    <row r="181" spans="1:7" ht="12.75">
      <c r="A181" s="258"/>
      <c r="B181" s="258"/>
      <c r="C181" s="270"/>
      <c r="D181" s="270"/>
      <c r="E181" s="271"/>
      <c r="F181" s="270"/>
      <c r="G181" s="272"/>
    </row>
    <row r="182" spans="1:7" ht="12.75">
      <c r="A182" s="273"/>
      <c r="B182" s="273"/>
      <c r="C182" s="258"/>
      <c r="D182" s="258"/>
      <c r="E182" s="274"/>
      <c r="F182" s="258"/>
      <c r="G182" s="258"/>
    </row>
    <row r="183" spans="1:7" ht="12.75">
      <c r="A183" s="258"/>
      <c r="B183" s="258"/>
      <c r="C183" s="258"/>
      <c r="D183" s="258"/>
      <c r="E183" s="274"/>
      <c r="F183" s="258"/>
      <c r="G183" s="258"/>
    </row>
    <row r="184" spans="1:7" ht="12.75">
      <c r="A184" s="258"/>
      <c r="B184" s="258"/>
      <c r="C184" s="258"/>
      <c r="D184" s="258"/>
      <c r="E184" s="274"/>
      <c r="F184" s="258"/>
      <c r="G184" s="258"/>
    </row>
    <row r="185" spans="1:7" ht="12.75">
      <c r="A185" s="258"/>
      <c r="B185" s="258"/>
      <c r="C185" s="258"/>
      <c r="D185" s="258"/>
      <c r="E185" s="274"/>
      <c r="F185" s="258"/>
      <c r="G185" s="258"/>
    </row>
    <row r="186" spans="1:7" ht="12.75">
      <c r="A186" s="258"/>
      <c r="B186" s="258"/>
      <c r="C186" s="258"/>
      <c r="D186" s="258"/>
      <c r="E186" s="274"/>
      <c r="F186" s="258"/>
      <c r="G186" s="258"/>
    </row>
    <row r="187" spans="1:7" ht="12.75">
      <c r="A187" s="258"/>
      <c r="B187" s="258"/>
      <c r="C187" s="258"/>
      <c r="D187" s="258"/>
      <c r="E187" s="274"/>
      <c r="F187" s="258"/>
      <c r="G187" s="258"/>
    </row>
    <row r="188" spans="1:7" ht="12.75">
      <c r="A188" s="258"/>
      <c r="B188" s="258"/>
      <c r="C188" s="258"/>
      <c r="D188" s="258"/>
      <c r="E188" s="274"/>
      <c r="F188" s="258"/>
      <c r="G188" s="258"/>
    </row>
    <row r="189" spans="1:7" ht="12.75">
      <c r="A189" s="258"/>
      <c r="B189" s="258"/>
      <c r="C189" s="258"/>
      <c r="D189" s="258"/>
      <c r="E189" s="274"/>
      <c r="F189" s="258"/>
      <c r="G189" s="258"/>
    </row>
    <row r="190" spans="1:7" ht="12.75">
      <c r="A190" s="258"/>
      <c r="B190" s="258"/>
      <c r="C190" s="258"/>
      <c r="D190" s="258"/>
      <c r="E190" s="274"/>
      <c r="F190" s="258"/>
      <c r="G190" s="258"/>
    </row>
    <row r="191" spans="1:7" ht="12.75">
      <c r="A191" s="258"/>
      <c r="B191" s="258"/>
      <c r="C191" s="258"/>
      <c r="D191" s="258"/>
      <c r="E191" s="274"/>
      <c r="F191" s="258"/>
      <c r="G191" s="258"/>
    </row>
    <row r="192" spans="1:7" ht="12.75">
      <c r="A192" s="258"/>
      <c r="B192" s="258"/>
      <c r="C192" s="258"/>
      <c r="D192" s="258"/>
      <c r="E192" s="274"/>
      <c r="F192" s="258"/>
      <c r="G192" s="258"/>
    </row>
    <row r="193" spans="1:7" ht="12.75">
      <c r="A193" s="258"/>
      <c r="B193" s="258"/>
      <c r="C193" s="258"/>
      <c r="D193" s="258"/>
      <c r="E193" s="274"/>
      <c r="F193" s="258"/>
      <c r="G193" s="258"/>
    </row>
    <row r="194" spans="1:7" ht="12.75">
      <c r="A194" s="258"/>
      <c r="B194" s="258"/>
      <c r="C194" s="258"/>
      <c r="D194" s="258"/>
      <c r="E194" s="274"/>
      <c r="F194" s="258"/>
      <c r="G194" s="258"/>
    </row>
  </sheetData>
  <sheetProtection/>
  <mergeCells count="65">
    <mergeCell ref="C12:G12"/>
    <mergeCell ref="C13:D13"/>
    <mergeCell ref="A1:G1"/>
    <mergeCell ref="A3:B3"/>
    <mergeCell ref="A4:B4"/>
    <mergeCell ref="E4:G4"/>
    <mergeCell ref="C9:G9"/>
    <mergeCell ref="C10:D10"/>
    <mergeCell ref="C15:G15"/>
    <mergeCell ref="C16:G16"/>
    <mergeCell ref="C17:G17"/>
    <mergeCell ref="C18:D18"/>
    <mergeCell ref="C20:D20"/>
    <mergeCell ref="C22:G22"/>
    <mergeCell ref="C23:G23"/>
    <mergeCell ref="C24:G24"/>
    <mergeCell ref="C25:G25"/>
    <mergeCell ref="C26:G26"/>
    <mergeCell ref="C27:G27"/>
    <mergeCell ref="C28:G28"/>
    <mergeCell ref="C29:D29"/>
    <mergeCell ref="C31:G31"/>
    <mergeCell ref="C32:D32"/>
    <mergeCell ref="C33:D33"/>
    <mergeCell ref="C35:G35"/>
    <mergeCell ref="C36:D36"/>
    <mergeCell ref="C37:D37"/>
    <mergeCell ref="C39:D39"/>
    <mergeCell ref="C41:G41"/>
    <mergeCell ref="C42:D42"/>
    <mergeCell ref="C44:D44"/>
    <mergeCell ref="C45:D45"/>
    <mergeCell ref="C70:G70"/>
    <mergeCell ref="C71:D71"/>
    <mergeCell ref="C47:D47"/>
    <mergeCell ref="C49:G49"/>
    <mergeCell ref="C51:D51"/>
    <mergeCell ref="C55:G55"/>
    <mergeCell ref="C59:D59"/>
    <mergeCell ref="C61:G61"/>
    <mergeCell ref="C62:D62"/>
    <mergeCell ref="C64:G64"/>
    <mergeCell ref="C65:G65"/>
    <mergeCell ref="C66:D66"/>
    <mergeCell ref="C73:G73"/>
    <mergeCell ref="C74:D74"/>
    <mergeCell ref="C77:G77"/>
    <mergeCell ref="C78:D78"/>
    <mergeCell ref="C85:G85"/>
    <mergeCell ref="C86:G86"/>
    <mergeCell ref="C80:D80"/>
    <mergeCell ref="C84:G84"/>
    <mergeCell ref="C87:G87"/>
    <mergeCell ref="C88:G88"/>
    <mergeCell ref="C90:G90"/>
    <mergeCell ref="C115:G115"/>
    <mergeCell ref="C92:G92"/>
    <mergeCell ref="C94:G94"/>
    <mergeCell ref="C117:G117"/>
    <mergeCell ref="C119:G119"/>
    <mergeCell ref="C96:G96"/>
    <mergeCell ref="C98:G98"/>
    <mergeCell ref="C100:G100"/>
    <mergeCell ref="C105:G105"/>
    <mergeCell ref="C108:G10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99</v>
      </c>
      <c r="D2" s="78" t="s">
        <v>100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99</v>
      </c>
      <c r="B5" s="91"/>
      <c r="C5" s="92" t="s">
        <v>100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00 SO 00 Rek'!E8</f>
        <v>41774.29185753015</v>
      </c>
      <c r="D15" s="130">
        <f>'SO 00 SO 00 Rek'!A16</f>
        <v>0</v>
      </c>
      <c r="E15" s="131"/>
      <c r="F15" s="132"/>
      <c r="G15" s="129">
        <f>'SO 00 SO 00 Rek'!I16</f>
        <v>0</v>
      </c>
    </row>
    <row r="16" spans="1:7" ht="15.75" customHeight="1">
      <c r="A16" s="127" t="s">
        <v>45</v>
      </c>
      <c r="B16" s="128" t="s">
        <v>46</v>
      </c>
      <c r="C16" s="129">
        <f>'SO 00 SO 00 Rek'!F8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00 SO 00 Rek'!H8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00 SO 00 Rek'!G8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41774.29185753015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00 SO 00 Rek'!I8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41774.29185753015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41774.29185753015</v>
      </c>
      <c r="D23" s="140" t="s">
        <v>55</v>
      </c>
      <c r="E23" s="141"/>
      <c r="F23" s="142"/>
      <c r="G23" s="129">
        <f>'SO 00 SO 00 Rek'!H14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41774.29185753015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8773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50547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404</v>
      </c>
      <c r="D2" s="78" t="s">
        <v>405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404</v>
      </c>
      <c r="B5" s="91"/>
      <c r="C5" s="92" t="s">
        <v>405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02.2 SO 02.2 Rek'!E13</f>
        <v>25647.53592679854</v>
      </c>
      <c r="D15" s="130">
        <f>'SO 02.2 SO 02.2 Rek'!A21</f>
        <v>0</v>
      </c>
      <c r="E15" s="131"/>
      <c r="F15" s="132"/>
      <c r="G15" s="129">
        <f>'SO 02.2 SO 02.2 Rek'!I21</f>
        <v>0</v>
      </c>
    </row>
    <row r="16" spans="1:7" ht="15.75" customHeight="1">
      <c r="A16" s="127" t="s">
        <v>45</v>
      </c>
      <c r="B16" s="128" t="s">
        <v>46</v>
      </c>
      <c r="C16" s="129">
        <f>'SO 02.2 SO 02.2 Rek'!F13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02.2 SO 02.2 Rek'!H13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02.2 SO 02.2 Rek'!G13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25647.53592679854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02.2 SO 02.2 Rek'!I13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25647.53592679854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25647.53592679854</v>
      </c>
      <c r="D23" s="140" t="s">
        <v>55</v>
      </c>
      <c r="E23" s="141"/>
      <c r="F23" s="142"/>
      <c r="G23" s="129">
        <f>'SO 02.2 SO 02.2 Rek'!H19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25647.53592679854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5386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31034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0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404</v>
      </c>
      <c r="I1" s="172"/>
    </row>
    <row r="2" spans="1:9" ht="13.5" thickBot="1">
      <c r="A2" s="315" t="s">
        <v>69</v>
      </c>
      <c r="B2" s="316"/>
      <c r="C2" s="173" t="s">
        <v>406</v>
      </c>
      <c r="D2" s="174"/>
      <c r="E2" s="175"/>
      <c r="F2" s="174"/>
      <c r="G2" s="317" t="s">
        <v>405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02.2 SO 02.2 Pol'!B7</f>
        <v>1</v>
      </c>
      <c r="B7" s="62" t="str">
        <f>'SO 02.2 SO 02.2 Pol'!C7</f>
        <v>Zemní práce</v>
      </c>
      <c r="D7" s="185"/>
      <c r="E7" s="276">
        <f>'SO 02.2 SO 02.2 Pol'!BA52</f>
        <v>15971.307794241377</v>
      </c>
      <c r="F7" s="277">
        <f>'SO 02.2 SO 02.2 Pol'!BB52</f>
        <v>0</v>
      </c>
      <c r="G7" s="277">
        <f>'SO 02.2 SO 02.2 Pol'!BC52</f>
        <v>0</v>
      </c>
      <c r="H7" s="277">
        <f>'SO 02.2 SO 02.2 Pol'!BD52</f>
        <v>0</v>
      </c>
      <c r="I7" s="278">
        <f>'SO 02.2 SO 02.2 Pol'!BE52</f>
        <v>0</v>
      </c>
    </row>
    <row r="8" spans="1:9" s="108" customFormat="1" ht="12.75">
      <c r="A8" s="275" t="str">
        <f>'SO 02.2 SO 02.2 Pol'!B53</f>
        <v>2</v>
      </c>
      <c r="B8" s="62" t="str">
        <f>'SO 02.2 SO 02.2 Pol'!C53</f>
        <v>Základy a zvláštní zakládání</v>
      </c>
      <c r="D8" s="185"/>
      <c r="E8" s="276">
        <f>'SO 02.2 SO 02.2 Pol'!BA56</f>
        <v>497.60400112180986</v>
      </c>
      <c r="F8" s="277">
        <f>'SO 02.2 SO 02.2 Pol'!BB56</f>
        <v>0</v>
      </c>
      <c r="G8" s="277">
        <f>'SO 02.2 SO 02.2 Pol'!BC56</f>
        <v>0</v>
      </c>
      <c r="H8" s="277">
        <f>'SO 02.2 SO 02.2 Pol'!BD56</f>
        <v>0</v>
      </c>
      <c r="I8" s="278">
        <f>'SO 02.2 SO 02.2 Pol'!BE56</f>
        <v>0</v>
      </c>
    </row>
    <row r="9" spans="1:9" s="108" customFormat="1" ht="12.75">
      <c r="A9" s="275" t="str">
        <f>'SO 02.2 SO 02.2 Pol'!B57</f>
        <v>4</v>
      </c>
      <c r="B9" s="62" t="str">
        <f>'SO 02.2 SO 02.2 Pol'!C57</f>
        <v>Vodorovné konstrukce</v>
      </c>
      <c r="D9" s="185"/>
      <c r="E9" s="276">
        <f>'SO 02.2 SO 02.2 Pol'!BA60</f>
        <v>895.6872020192578</v>
      </c>
      <c r="F9" s="277">
        <f>'SO 02.2 SO 02.2 Pol'!BB60</f>
        <v>0</v>
      </c>
      <c r="G9" s="277">
        <f>'SO 02.2 SO 02.2 Pol'!BC60</f>
        <v>0</v>
      </c>
      <c r="H9" s="277">
        <f>'SO 02.2 SO 02.2 Pol'!BD60</f>
        <v>0</v>
      </c>
      <c r="I9" s="278">
        <f>'SO 02.2 SO 02.2 Pol'!BE60</f>
        <v>0</v>
      </c>
    </row>
    <row r="10" spans="1:9" s="108" customFormat="1" ht="12.75">
      <c r="A10" s="275" t="str">
        <f>'SO 02.2 SO 02.2 Pol'!B61</f>
        <v>87</v>
      </c>
      <c r="B10" s="62" t="str">
        <f>'SO 02.2 SO 02.2 Pol'!C61</f>
        <v>Potrubí z trub z plastických hmot</v>
      </c>
      <c r="D10" s="185"/>
      <c r="E10" s="276">
        <f>'SO 02.2 SO 02.2 Pol'!BA70</f>
        <v>7341.614003926335</v>
      </c>
      <c r="F10" s="277">
        <f>'SO 02.2 SO 02.2 Pol'!BB70</f>
        <v>0</v>
      </c>
      <c r="G10" s="277">
        <f>'SO 02.2 SO 02.2 Pol'!BC70</f>
        <v>0</v>
      </c>
      <c r="H10" s="277">
        <f>'SO 02.2 SO 02.2 Pol'!BD70</f>
        <v>0</v>
      </c>
      <c r="I10" s="278">
        <f>'SO 02.2 SO 02.2 Pol'!BE70</f>
        <v>0</v>
      </c>
    </row>
    <row r="11" spans="1:9" s="108" customFormat="1" ht="12.75">
      <c r="A11" s="275" t="str">
        <f>'SO 02.2 SO 02.2 Pol'!B71</f>
        <v>89</v>
      </c>
      <c r="B11" s="62" t="str">
        <f>'SO 02.2 SO 02.2 Pol'!C71</f>
        <v>Ostatní konstrukce na trubním vedení</v>
      </c>
      <c r="D11" s="185"/>
      <c r="E11" s="276">
        <f>'SO 02.2 SO 02.2 Pol'!BA75</f>
        <v>804.9476488735158</v>
      </c>
      <c r="F11" s="277">
        <f>'SO 02.2 SO 02.2 Pol'!BB75</f>
        <v>0</v>
      </c>
      <c r="G11" s="277">
        <f>'SO 02.2 SO 02.2 Pol'!BC75</f>
        <v>0</v>
      </c>
      <c r="H11" s="277">
        <f>'SO 02.2 SO 02.2 Pol'!BD75</f>
        <v>0</v>
      </c>
      <c r="I11" s="278">
        <f>'SO 02.2 SO 02.2 Pol'!BE75</f>
        <v>0</v>
      </c>
    </row>
    <row r="12" spans="1:9" s="108" customFormat="1" ht="13.5" thickBot="1">
      <c r="A12" s="275" t="str">
        <f>'SO 02.2 SO 02.2 Pol'!B76</f>
        <v>99</v>
      </c>
      <c r="B12" s="62" t="str">
        <f>'SO 02.2 SO 02.2 Pol'!C76</f>
        <v>Staveništní přesun hmot</v>
      </c>
      <c r="D12" s="185"/>
      <c r="E12" s="276">
        <f>'SO 02.2 SO 02.2 Pol'!BA78</f>
        <v>136.37527661624756</v>
      </c>
      <c r="F12" s="277">
        <f>'SO 02.2 SO 02.2 Pol'!BB78</f>
        <v>0</v>
      </c>
      <c r="G12" s="277">
        <f>'SO 02.2 SO 02.2 Pol'!BC78</f>
        <v>0</v>
      </c>
      <c r="H12" s="277">
        <f>'SO 02.2 SO 02.2 Pol'!BD78</f>
        <v>0</v>
      </c>
      <c r="I12" s="278">
        <f>'SO 02.2 SO 02.2 Pol'!BE78</f>
        <v>0</v>
      </c>
    </row>
    <row r="13" spans="1:9" s="14" customFormat="1" ht="13.5" thickBot="1">
      <c r="A13" s="186"/>
      <c r="B13" s="187" t="s">
        <v>72</v>
      </c>
      <c r="C13" s="187"/>
      <c r="D13" s="188"/>
      <c r="E13" s="189">
        <f>SUM(E7:E12)</f>
        <v>25647.53592679854</v>
      </c>
      <c r="F13" s="190">
        <f>SUM(F7:F12)</f>
        <v>0</v>
      </c>
      <c r="G13" s="190">
        <f>SUM(G7:G12)</f>
        <v>0</v>
      </c>
      <c r="H13" s="190">
        <f>SUM(H7:H12)</f>
        <v>0</v>
      </c>
      <c r="I13" s="191">
        <f>SUM(I7:I12)</f>
        <v>0</v>
      </c>
    </row>
    <row r="14" spans="1:9" ht="12.7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57" ht="19.5" customHeight="1">
      <c r="A15" s="177" t="s">
        <v>73</v>
      </c>
      <c r="B15" s="177"/>
      <c r="C15" s="177"/>
      <c r="D15" s="177"/>
      <c r="E15" s="177"/>
      <c r="F15" s="177"/>
      <c r="G15" s="192"/>
      <c r="H15" s="177"/>
      <c r="I15" s="177"/>
      <c r="BA15" s="114"/>
      <c r="BB15" s="114"/>
      <c r="BC15" s="114"/>
      <c r="BD15" s="114"/>
      <c r="BE15" s="114"/>
    </row>
    <row r="16" ht="13.5" thickBot="1"/>
    <row r="17" spans="1:9" ht="12.75">
      <c r="A17" s="143" t="s">
        <v>74</v>
      </c>
      <c r="B17" s="144"/>
      <c r="C17" s="144"/>
      <c r="D17" s="193"/>
      <c r="E17" s="194" t="s">
        <v>75</v>
      </c>
      <c r="F17" s="195" t="s">
        <v>12</v>
      </c>
      <c r="G17" s="196" t="s">
        <v>76</v>
      </c>
      <c r="H17" s="197"/>
      <c r="I17" s="198" t="s">
        <v>75</v>
      </c>
    </row>
    <row r="18" spans="1:53" ht="12.75">
      <c r="A18" s="137"/>
      <c r="B18" s="128"/>
      <c r="C18" s="128"/>
      <c r="D18" s="199"/>
      <c r="E18" s="200"/>
      <c r="F18" s="201"/>
      <c r="G18" s="202">
        <f>CHOOSE(BA18+1,E13+F13,E13+F13+H13,E13+F13+G13+H13,E13,F13,H13,G13,H13+G13,0)</f>
        <v>0</v>
      </c>
      <c r="H18" s="203"/>
      <c r="I18" s="204">
        <f>E18+F18*G18/100</f>
        <v>0</v>
      </c>
      <c r="BA18" s="1">
        <v>8</v>
      </c>
    </row>
    <row r="19" spans="1:9" ht="13.5" thickBot="1">
      <c r="A19" s="205"/>
      <c r="B19" s="206" t="s">
        <v>77</v>
      </c>
      <c r="C19" s="207"/>
      <c r="D19" s="208"/>
      <c r="E19" s="209"/>
      <c r="F19" s="210"/>
      <c r="G19" s="210"/>
      <c r="H19" s="320">
        <f>SUM(I18:I18)</f>
        <v>0</v>
      </c>
      <c r="I19" s="321"/>
    </row>
    <row r="21" spans="2:9" ht="12.75">
      <c r="B21" s="14"/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  <row r="70" spans="6:9" ht="12.75">
      <c r="F70" s="211"/>
      <c r="G70" s="212"/>
      <c r="H70" s="212"/>
      <c r="I70" s="46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51"/>
  <sheetViews>
    <sheetView showGridLines="0" showZeros="0" view="pageBreakPreview" zoomScale="85" zoomScaleSheetLayoutView="85" zoomScalePageLayoutView="0" workbookViewId="0" topLeftCell="A1">
      <selection activeCell="F66" sqref="F66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02.2 SO 02.2 Rek'!H1</f>
        <v>SO 02.2</v>
      </c>
      <c r="G3" s="220"/>
    </row>
    <row r="4" spans="1:7" ht="13.5" thickBot="1">
      <c r="A4" s="323" t="s">
        <v>69</v>
      </c>
      <c r="B4" s="316"/>
      <c r="C4" s="173" t="s">
        <v>406</v>
      </c>
      <c r="D4" s="221"/>
      <c r="E4" s="324" t="str">
        <f>'SO 02.2 SO 02.2 Rek'!G2</f>
        <v>Vodovod - přípojky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248</v>
      </c>
      <c r="C8" s="243" t="s">
        <v>249</v>
      </c>
      <c r="D8" s="244" t="s">
        <v>137</v>
      </c>
      <c r="E8" s="245">
        <v>11.934</v>
      </c>
      <c r="F8" s="245">
        <v>243.9235299616715</v>
      </c>
      <c r="G8" s="246">
        <f>E8*F8</f>
        <v>2910.983406562588</v>
      </c>
      <c r="H8" s="247">
        <v>0</v>
      </c>
      <c r="I8" s="248">
        <f>E8*H8</f>
        <v>0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2910.983406562588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 t="s">
        <v>250</v>
      </c>
      <c r="D9" s="330"/>
      <c r="E9" s="330"/>
      <c r="F9" s="330"/>
      <c r="G9" s="331"/>
      <c r="I9" s="251"/>
      <c r="K9" s="251"/>
      <c r="L9" s="252" t="s">
        <v>250</v>
      </c>
      <c r="O9" s="240">
        <v>3</v>
      </c>
    </row>
    <row r="10" spans="1:15" ht="12.75">
      <c r="A10" s="249"/>
      <c r="B10" s="253"/>
      <c r="C10" s="327" t="s">
        <v>407</v>
      </c>
      <c r="D10" s="328"/>
      <c r="E10" s="254">
        <v>11.934</v>
      </c>
      <c r="F10" s="255"/>
      <c r="G10" s="256"/>
      <c r="H10" s="257"/>
      <c r="I10" s="251"/>
      <c r="J10" s="258"/>
      <c r="K10" s="251"/>
      <c r="M10" s="252" t="s">
        <v>407</v>
      </c>
      <c r="O10" s="240"/>
    </row>
    <row r="11" spans="1:80" ht="12.75">
      <c r="A11" s="241">
        <v>2</v>
      </c>
      <c r="B11" s="242" t="s">
        <v>252</v>
      </c>
      <c r="C11" s="243" t="s">
        <v>253</v>
      </c>
      <c r="D11" s="244" t="s">
        <v>137</v>
      </c>
      <c r="E11" s="245">
        <v>7.956</v>
      </c>
      <c r="F11" s="245">
        <v>243.9235299616715</v>
      </c>
      <c r="G11" s="246">
        <f>E11*F11</f>
        <v>1940.6556043750586</v>
      </c>
      <c r="H11" s="247">
        <v>0</v>
      </c>
      <c r="I11" s="248">
        <f>E11*H11</f>
        <v>0</v>
      </c>
      <c r="J11" s="247">
        <v>0</v>
      </c>
      <c r="K11" s="248">
        <f>E11*J11</f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>IF(AZ11=1,G11,0)</f>
        <v>1940.6556043750586</v>
      </c>
      <c r="BB11" s="213">
        <f>IF(AZ11=2,G11,0)</f>
        <v>0</v>
      </c>
      <c r="BC11" s="213">
        <f>IF(AZ11=3,G11,0)</f>
        <v>0</v>
      </c>
      <c r="BD11" s="213">
        <f>IF(AZ11=4,G11,0)</f>
        <v>0</v>
      </c>
      <c r="BE11" s="213">
        <f>IF(AZ11=5,G11,0)</f>
        <v>0</v>
      </c>
      <c r="CA11" s="240">
        <v>1</v>
      </c>
      <c r="CB11" s="240">
        <v>1</v>
      </c>
    </row>
    <row r="12" spans="1:15" ht="12.75">
      <c r="A12" s="249"/>
      <c r="B12" s="250"/>
      <c r="C12" s="329" t="s">
        <v>254</v>
      </c>
      <c r="D12" s="330"/>
      <c r="E12" s="330"/>
      <c r="F12" s="330"/>
      <c r="G12" s="331"/>
      <c r="I12" s="251"/>
      <c r="K12" s="251"/>
      <c r="L12" s="252" t="s">
        <v>254</v>
      </c>
      <c r="O12" s="240">
        <v>3</v>
      </c>
    </row>
    <row r="13" spans="1:15" ht="12.75">
      <c r="A13" s="249"/>
      <c r="B13" s="253"/>
      <c r="C13" s="327" t="s">
        <v>408</v>
      </c>
      <c r="D13" s="328"/>
      <c r="E13" s="254">
        <v>7.956</v>
      </c>
      <c r="F13" s="255"/>
      <c r="G13" s="256"/>
      <c r="H13" s="257"/>
      <c r="I13" s="251"/>
      <c r="J13" s="258"/>
      <c r="K13" s="251"/>
      <c r="M13" s="252" t="s">
        <v>408</v>
      </c>
      <c r="O13" s="240"/>
    </row>
    <row r="14" spans="1:80" ht="12.75">
      <c r="A14" s="241">
        <v>3</v>
      </c>
      <c r="B14" s="242" t="s">
        <v>150</v>
      </c>
      <c r="C14" s="243" t="s">
        <v>256</v>
      </c>
      <c r="D14" s="244" t="s">
        <v>152</v>
      </c>
      <c r="E14" s="245">
        <v>44.2</v>
      </c>
      <c r="F14" s="245">
        <v>9.75694119846686</v>
      </c>
      <c r="G14" s="246">
        <f>E14*F14</f>
        <v>431.2568009722352</v>
      </c>
      <c r="H14" s="247">
        <v>0.00099</v>
      </c>
      <c r="I14" s="248">
        <f>E14*H14</f>
        <v>0.043758000000000005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431.2568009722352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153</v>
      </c>
      <c r="D15" s="330"/>
      <c r="E15" s="330"/>
      <c r="F15" s="330"/>
      <c r="G15" s="331"/>
      <c r="I15" s="251"/>
      <c r="K15" s="251"/>
      <c r="L15" s="252" t="s">
        <v>153</v>
      </c>
      <c r="O15" s="240">
        <v>3</v>
      </c>
    </row>
    <row r="16" spans="1:15" ht="22.5">
      <c r="A16" s="249"/>
      <c r="B16" s="250"/>
      <c r="C16" s="329" t="s">
        <v>154</v>
      </c>
      <c r="D16" s="330"/>
      <c r="E16" s="330"/>
      <c r="F16" s="330"/>
      <c r="G16" s="331"/>
      <c r="I16" s="251"/>
      <c r="K16" s="251"/>
      <c r="L16" s="252" t="s">
        <v>154</v>
      </c>
      <c r="O16" s="240">
        <v>3</v>
      </c>
    </row>
    <row r="17" spans="1:15" ht="12.75">
      <c r="A17" s="249"/>
      <c r="B17" s="250"/>
      <c r="C17" s="329"/>
      <c r="D17" s="330"/>
      <c r="E17" s="330"/>
      <c r="F17" s="330"/>
      <c r="G17" s="331"/>
      <c r="I17" s="251"/>
      <c r="K17" s="251"/>
      <c r="L17" s="252"/>
      <c r="O17" s="240">
        <v>3</v>
      </c>
    </row>
    <row r="18" spans="1:15" ht="12.75">
      <c r="A18" s="249"/>
      <c r="B18" s="253"/>
      <c r="C18" s="327" t="s">
        <v>409</v>
      </c>
      <c r="D18" s="328"/>
      <c r="E18" s="254">
        <v>44.2</v>
      </c>
      <c r="F18" s="255"/>
      <c r="G18" s="256"/>
      <c r="H18" s="257"/>
      <c r="I18" s="251"/>
      <c r="J18" s="258"/>
      <c r="K18" s="251"/>
      <c r="M18" s="252" t="s">
        <v>409</v>
      </c>
      <c r="O18" s="240"/>
    </row>
    <row r="19" spans="1:80" ht="12.75">
      <c r="A19" s="241">
        <v>4</v>
      </c>
      <c r="B19" s="242" t="s">
        <v>156</v>
      </c>
      <c r="C19" s="243" t="s">
        <v>258</v>
      </c>
      <c r="D19" s="244" t="s">
        <v>152</v>
      </c>
      <c r="E19" s="245">
        <v>44.2</v>
      </c>
      <c r="F19" s="245">
        <v>4.87847059923343</v>
      </c>
      <c r="G19" s="246">
        <f>E19*F19</f>
        <v>215.6284004861176</v>
      </c>
      <c r="H19" s="247">
        <v>0</v>
      </c>
      <c r="I19" s="248">
        <f>E19*H19</f>
        <v>0</v>
      </c>
      <c r="J19" s="247">
        <v>0</v>
      </c>
      <c r="K19" s="248">
        <f>E19*J19</f>
        <v>0</v>
      </c>
      <c r="O19" s="240">
        <v>2</v>
      </c>
      <c r="AA19" s="213">
        <v>1</v>
      </c>
      <c r="AB19" s="213">
        <v>1</v>
      </c>
      <c r="AC19" s="213">
        <v>1</v>
      </c>
      <c r="AZ19" s="213">
        <v>1</v>
      </c>
      <c r="BA19" s="213">
        <f>IF(AZ19=1,G19,0)</f>
        <v>215.6284004861176</v>
      </c>
      <c r="BB19" s="213">
        <f>IF(AZ19=2,G19,0)</f>
        <v>0</v>
      </c>
      <c r="BC19" s="213">
        <f>IF(AZ19=3,G19,0)</f>
        <v>0</v>
      </c>
      <c r="BD19" s="213">
        <f>IF(AZ19=4,G19,0)</f>
        <v>0</v>
      </c>
      <c r="BE19" s="213">
        <f>IF(AZ19=5,G19,0)</f>
        <v>0</v>
      </c>
      <c r="CA19" s="240">
        <v>1</v>
      </c>
      <c r="CB19" s="240">
        <v>1</v>
      </c>
    </row>
    <row r="20" spans="1:15" ht="12.75">
      <c r="A20" s="249"/>
      <c r="B20" s="253"/>
      <c r="C20" s="327" t="s">
        <v>409</v>
      </c>
      <c r="D20" s="328"/>
      <c r="E20" s="254">
        <v>44.2</v>
      </c>
      <c r="F20" s="255"/>
      <c r="G20" s="256"/>
      <c r="H20" s="257"/>
      <c r="I20" s="251"/>
      <c r="J20" s="258"/>
      <c r="K20" s="251"/>
      <c r="M20" s="252" t="s">
        <v>409</v>
      </c>
      <c r="O20" s="240"/>
    </row>
    <row r="21" spans="1:80" ht="12.75">
      <c r="A21" s="241">
        <v>5</v>
      </c>
      <c r="B21" s="242" t="s">
        <v>158</v>
      </c>
      <c r="C21" s="243" t="s">
        <v>259</v>
      </c>
      <c r="D21" s="244" t="s">
        <v>137</v>
      </c>
      <c r="E21" s="245">
        <v>19.89</v>
      </c>
      <c r="F21" s="245">
        <v>48.784705992334295</v>
      </c>
      <c r="G21" s="246">
        <f>E21*F21</f>
        <v>970.3278021875292</v>
      </c>
      <c r="H21" s="247">
        <v>0</v>
      </c>
      <c r="I21" s="248">
        <f>E21*H21</f>
        <v>0</v>
      </c>
      <c r="J21" s="247">
        <v>0</v>
      </c>
      <c r="K21" s="248">
        <f>E21*J21</f>
        <v>0</v>
      </c>
      <c r="O21" s="240">
        <v>2</v>
      </c>
      <c r="AA21" s="213">
        <v>1</v>
      </c>
      <c r="AB21" s="213">
        <v>1</v>
      </c>
      <c r="AC21" s="213">
        <v>1</v>
      </c>
      <c r="AZ21" s="213">
        <v>1</v>
      </c>
      <c r="BA21" s="213">
        <f>IF(AZ21=1,G21,0)</f>
        <v>970.3278021875292</v>
      </c>
      <c r="BB21" s="213">
        <f>IF(AZ21=2,G21,0)</f>
        <v>0</v>
      </c>
      <c r="BC21" s="213">
        <f>IF(AZ21=3,G21,0)</f>
        <v>0</v>
      </c>
      <c r="BD21" s="213">
        <f>IF(AZ21=4,G21,0)</f>
        <v>0</v>
      </c>
      <c r="BE21" s="213">
        <f>IF(AZ21=5,G21,0)</f>
        <v>0</v>
      </c>
      <c r="CA21" s="240">
        <v>1</v>
      </c>
      <c r="CB21" s="240">
        <v>1</v>
      </c>
    </row>
    <row r="22" spans="1:15" ht="12.75">
      <c r="A22" s="249"/>
      <c r="B22" s="250"/>
      <c r="C22" s="329" t="s">
        <v>160</v>
      </c>
      <c r="D22" s="330"/>
      <c r="E22" s="330"/>
      <c r="F22" s="330"/>
      <c r="G22" s="331"/>
      <c r="I22" s="251"/>
      <c r="K22" s="251"/>
      <c r="L22" s="252" t="s">
        <v>160</v>
      </c>
      <c r="O22" s="240">
        <v>3</v>
      </c>
    </row>
    <row r="23" spans="1:15" ht="12.75">
      <c r="A23" s="249"/>
      <c r="B23" s="250"/>
      <c r="C23" s="329"/>
      <c r="D23" s="330"/>
      <c r="E23" s="330"/>
      <c r="F23" s="330"/>
      <c r="G23" s="331"/>
      <c r="I23" s="251"/>
      <c r="K23" s="251"/>
      <c r="L23" s="252"/>
      <c r="O23" s="240">
        <v>3</v>
      </c>
    </row>
    <row r="24" spans="1:15" ht="22.5">
      <c r="A24" s="249"/>
      <c r="B24" s="250"/>
      <c r="C24" s="329" t="s">
        <v>161</v>
      </c>
      <c r="D24" s="330"/>
      <c r="E24" s="330"/>
      <c r="F24" s="330"/>
      <c r="G24" s="331"/>
      <c r="I24" s="251"/>
      <c r="K24" s="251"/>
      <c r="L24" s="252" t="s">
        <v>161</v>
      </c>
      <c r="O24" s="240">
        <v>3</v>
      </c>
    </row>
    <row r="25" spans="1:15" ht="12.75">
      <c r="A25" s="249"/>
      <c r="B25" s="250"/>
      <c r="C25" s="329"/>
      <c r="D25" s="330"/>
      <c r="E25" s="330"/>
      <c r="F25" s="330"/>
      <c r="G25" s="331"/>
      <c r="I25" s="251"/>
      <c r="K25" s="251"/>
      <c r="L25" s="252"/>
      <c r="O25" s="240">
        <v>3</v>
      </c>
    </row>
    <row r="26" spans="1:15" ht="12.75">
      <c r="A26" s="249"/>
      <c r="B26" s="250"/>
      <c r="C26" s="329" t="s">
        <v>162</v>
      </c>
      <c r="D26" s="330"/>
      <c r="E26" s="330"/>
      <c r="F26" s="330"/>
      <c r="G26" s="331"/>
      <c r="I26" s="251"/>
      <c r="K26" s="251"/>
      <c r="L26" s="252" t="s">
        <v>162</v>
      </c>
      <c r="O26" s="240">
        <v>3</v>
      </c>
    </row>
    <row r="27" spans="1:15" ht="12.75">
      <c r="A27" s="249"/>
      <c r="B27" s="250"/>
      <c r="C27" s="329" t="s">
        <v>163</v>
      </c>
      <c r="D27" s="330"/>
      <c r="E27" s="330"/>
      <c r="F27" s="330"/>
      <c r="G27" s="331"/>
      <c r="I27" s="251"/>
      <c r="K27" s="251"/>
      <c r="L27" s="252" t="s">
        <v>163</v>
      </c>
      <c r="O27" s="240">
        <v>3</v>
      </c>
    </row>
    <row r="28" spans="1:15" ht="12.75">
      <c r="A28" s="249"/>
      <c r="B28" s="250"/>
      <c r="C28" s="329" t="s">
        <v>164</v>
      </c>
      <c r="D28" s="330"/>
      <c r="E28" s="330"/>
      <c r="F28" s="330"/>
      <c r="G28" s="331"/>
      <c r="I28" s="251"/>
      <c r="K28" s="251"/>
      <c r="L28" s="252" t="s">
        <v>164</v>
      </c>
      <c r="O28" s="240">
        <v>3</v>
      </c>
    </row>
    <row r="29" spans="1:15" ht="12.75">
      <c r="A29" s="249"/>
      <c r="B29" s="253"/>
      <c r="C29" s="327" t="s">
        <v>410</v>
      </c>
      <c r="D29" s="328"/>
      <c r="E29" s="254">
        <v>19.89</v>
      </c>
      <c r="F29" s="255"/>
      <c r="G29" s="256"/>
      <c r="H29" s="257"/>
      <c r="I29" s="251"/>
      <c r="J29" s="258"/>
      <c r="K29" s="251"/>
      <c r="M29" s="252" t="s">
        <v>410</v>
      </c>
      <c r="O29" s="240"/>
    </row>
    <row r="30" spans="1:80" ht="12.75">
      <c r="A30" s="241">
        <v>6</v>
      </c>
      <c r="B30" s="242" t="s">
        <v>165</v>
      </c>
      <c r="C30" s="243" t="s">
        <v>166</v>
      </c>
      <c r="D30" s="244" t="s">
        <v>137</v>
      </c>
      <c r="E30" s="245">
        <v>6.885</v>
      </c>
      <c r="F30" s="245">
        <v>146.3541179770029</v>
      </c>
      <c r="G30" s="246">
        <f>E30*F30</f>
        <v>1007.6481022716648</v>
      </c>
      <c r="H30" s="247">
        <v>0</v>
      </c>
      <c r="I30" s="248">
        <f>E30*H30</f>
        <v>0</v>
      </c>
      <c r="J30" s="247">
        <v>0</v>
      </c>
      <c r="K30" s="248">
        <f>E30*J30</f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>IF(AZ30=1,G30,0)</f>
        <v>1007.6481022716648</v>
      </c>
      <c r="BB30" s="213">
        <f>IF(AZ30=2,G30,0)</f>
        <v>0</v>
      </c>
      <c r="BC30" s="213">
        <f>IF(AZ30=3,G30,0)</f>
        <v>0</v>
      </c>
      <c r="BD30" s="213">
        <f>IF(AZ30=4,G30,0)</f>
        <v>0</v>
      </c>
      <c r="BE30" s="213">
        <f>IF(AZ30=5,G30,0)</f>
        <v>0</v>
      </c>
      <c r="CA30" s="240">
        <v>1</v>
      </c>
      <c r="CB30" s="240">
        <v>1</v>
      </c>
    </row>
    <row r="31" spans="1:15" ht="12.75">
      <c r="A31" s="249"/>
      <c r="B31" s="250"/>
      <c r="C31" s="329" t="s">
        <v>261</v>
      </c>
      <c r="D31" s="330"/>
      <c r="E31" s="330"/>
      <c r="F31" s="330"/>
      <c r="G31" s="331"/>
      <c r="I31" s="251"/>
      <c r="K31" s="251"/>
      <c r="L31" s="252" t="s">
        <v>261</v>
      </c>
      <c r="O31" s="240">
        <v>3</v>
      </c>
    </row>
    <row r="32" spans="1:15" ht="12.75">
      <c r="A32" s="249"/>
      <c r="B32" s="253"/>
      <c r="C32" s="327" t="s">
        <v>411</v>
      </c>
      <c r="D32" s="328"/>
      <c r="E32" s="254">
        <v>19.89</v>
      </c>
      <c r="F32" s="255"/>
      <c r="G32" s="256"/>
      <c r="H32" s="257"/>
      <c r="I32" s="251"/>
      <c r="J32" s="258"/>
      <c r="K32" s="251"/>
      <c r="M32" s="252" t="s">
        <v>411</v>
      </c>
      <c r="O32" s="240"/>
    </row>
    <row r="33" spans="1:15" ht="12.75">
      <c r="A33" s="249"/>
      <c r="B33" s="253"/>
      <c r="C33" s="327" t="s">
        <v>412</v>
      </c>
      <c r="D33" s="328"/>
      <c r="E33" s="254">
        <v>-13.005</v>
      </c>
      <c r="F33" s="255"/>
      <c r="G33" s="256"/>
      <c r="H33" s="257"/>
      <c r="I33" s="251"/>
      <c r="J33" s="258"/>
      <c r="K33" s="251"/>
      <c r="M33" s="252" t="s">
        <v>412</v>
      </c>
      <c r="O33" s="240"/>
    </row>
    <row r="34" spans="1:80" ht="12.75">
      <c r="A34" s="241">
        <v>7</v>
      </c>
      <c r="B34" s="242" t="s">
        <v>170</v>
      </c>
      <c r="C34" s="243" t="s">
        <v>171</v>
      </c>
      <c r="D34" s="244" t="s">
        <v>137</v>
      </c>
      <c r="E34" s="245">
        <v>6.885</v>
      </c>
      <c r="F34" s="245">
        <v>14.63541179770029</v>
      </c>
      <c r="G34" s="246">
        <f>E34*F34</f>
        <v>100.76481022716649</v>
      </c>
      <c r="H34" s="247">
        <v>0</v>
      </c>
      <c r="I34" s="248">
        <f>E34*H34</f>
        <v>0</v>
      </c>
      <c r="J34" s="247">
        <v>0</v>
      </c>
      <c r="K34" s="248">
        <f>E34*J34</f>
        <v>0</v>
      </c>
      <c r="O34" s="240">
        <v>2</v>
      </c>
      <c r="AA34" s="213">
        <v>1</v>
      </c>
      <c r="AB34" s="213">
        <v>1</v>
      </c>
      <c r="AC34" s="213">
        <v>1</v>
      </c>
      <c r="AZ34" s="213">
        <v>1</v>
      </c>
      <c r="BA34" s="213">
        <f>IF(AZ34=1,G34,0)</f>
        <v>100.76481022716649</v>
      </c>
      <c r="BB34" s="213">
        <f>IF(AZ34=2,G34,0)</f>
        <v>0</v>
      </c>
      <c r="BC34" s="213">
        <f>IF(AZ34=3,G34,0)</f>
        <v>0</v>
      </c>
      <c r="BD34" s="213">
        <f>IF(AZ34=4,G34,0)</f>
        <v>0</v>
      </c>
      <c r="BE34" s="213">
        <f>IF(AZ34=5,G34,0)</f>
        <v>0</v>
      </c>
      <c r="CA34" s="240">
        <v>1</v>
      </c>
      <c r="CB34" s="240">
        <v>1</v>
      </c>
    </row>
    <row r="35" spans="1:15" ht="12.75">
      <c r="A35" s="249"/>
      <c r="B35" s="250"/>
      <c r="C35" s="329" t="s">
        <v>172</v>
      </c>
      <c r="D35" s="330"/>
      <c r="E35" s="330"/>
      <c r="F35" s="330"/>
      <c r="G35" s="331"/>
      <c r="I35" s="251"/>
      <c r="K35" s="251"/>
      <c r="L35" s="252" t="s">
        <v>172</v>
      </c>
      <c r="O35" s="240">
        <v>3</v>
      </c>
    </row>
    <row r="36" spans="1:15" ht="12.75">
      <c r="A36" s="249"/>
      <c r="B36" s="253"/>
      <c r="C36" s="327" t="s">
        <v>411</v>
      </c>
      <c r="D36" s="328"/>
      <c r="E36" s="254">
        <v>19.89</v>
      </c>
      <c r="F36" s="255"/>
      <c r="G36" s="256"/>
      <c r="H36" s="257"/>
      <c r="I36" s="251"/>
      <c r="J36" s="258"/>
      <c r="K36" s="251"/>
      <c r="M36" s="252" t="s">
        <v>411</v>
      </c>
      <c r="O36" s="240"/>
    </row>
    <row r="37" spans="1:15" ht="12.75">
      <c r="A37" s="249"/>
      <c r="B37" s="253"/>
      <c r="C37" s="327" t="s">
        <v>412</v>
      </c>
      <c r="D37" s="328"/>
      <c r="E37" s="254">
        <v>-13.005</v>
      </c>
      <c r="F37" s="255"/>
      <c r="G37" s="256"/>
      <c r="H37" s="257"/>
      <c r="I37" s="251"/>
      <c r="J37" s="258"/>
      <c r="K37" s="251"/>
      <c r="M37" s="252" t="s">
        <v>412</v>
      </c>
      <c r="O37" s="240"/>
    </row>
    <row r="38" spans="1:80" ht="12.75">
      <c r="A38" s="241">
        <v>8</v>
      </c>
      <c r="B38" s="242" t="s">
        <v>173</v>
      </c>
      <c r="C38" s="243" t="s">
        <v>174</v>
      </c>
      <c r="D38" s="244" t="s">
        <v>137</v>
      </c>
      <c r="E38" s="245">
        <v>13.005</v>
      </c>
      <c r="F38" s="245">
        <v>48.784705992334295</v>
      </c>
      <c r="G38" s="246">
        <f>E38*F38</f>
        <v>634.4451014303075</v>
      </c>
      <c r="H38" s="247">
        <v>0</v>
      </c>
      <c r="I38" s="248">
        <f>E38*H38</f>
        <v>0</v>
      </c>
      <c r="J38" s="247">
        <v>0</v>
      </c>
      <c r="K38" s="248">
        <f>E38*J38</f>
        <v>0</v>
      </c>
      <c r="O38" s="240">
        <v>2</v>
      </c>
      <c r="AA38" s="213">
        <v>1</v>
      </c>
      <c r="AB38" s="213">
        <v>1</v>
      </c>
      <c r="AC38" s="213">
        <v>1</v>
      </c>
      <c r="AZ38" s="213">
        <v>1</v>
      </c>
      <c r="BA38" s="213">
        <f>IF(AZ38=1,G38,0)</f>
        <v>634.4451014303075</v>
      </c>
      <c r="BB38" s="213">
        <f>IF(AZ38=2,G38,0)</f>
        <v>0</v>
      </c>
      <c r="BC38" s="213">
        <f>IF(AZ38=3,G38,0)</f>
        <v>0</v>
      </c>
      <c r="BD38" s="213">
        <f>IF(AZ38=4,G38,0)</f>
        <v>0</v>
      </c>
      <c r="BE38" s="213">
        <f>IF(AZ38=5,G38,0)</f>
        <v>0</v>
      </c>
      <c r="CA38" s="240">
        <v>1</v>
      </c>
      <c r="CB38" s="240">
        <v>1</v>
      </c>
    </row>
    <row r="39" spans="1:15" ht="12.75">
      <c r="A39" s="249"/>
      <c r="B39" s="253"/>
      <c r="C39" s="327" t="s">
        <v>413</v>
      </c>
      <c r="D39" s="328"/>
      <c r="E39" s="254">
        <v>13.005</v>
      </c>
      <c r="F39" s="255"/>
      <c r="G39" s="256"/>
      <c r="H39" s="257"/>
      <c r="I39" s="251"/>
      <c r="J39" s="258"/>
      <c r="K39" s="251"/>
      <c r="M39" s="252" t="s">
        <v>413</v>
      </c>
      <c r="O39" s="240"/>
    </row>
    <row r="40" spans="1:80" ht="22.5">
      <c r="A40" s="241">
        <v>9</v>
      </c>
      <c r="B40" s="242" t="s">
        <v>176</v>
      </c>
      <c r="C40" s="243" t="s">
        <v>177</v>
      </c>
      <c r="D40" s="244" t="s">
        <v>137</v>
      </c>
      <c r="E40" s="245">
        <v>4.59</v>
      </c>
      <c r="F40" s="245">
        <v>487.847059923343</v>
      </c>
      <c r="G40" s="246">
        <f>E40*F40</f>
        <v>2239.2180050481443</v>
      </c>
      <c r="H40" s="247">
        <v>1.7</v>
      </c>
      <c r="I40" s="248">
        <f>E40*H40</f>
        <v>7.803</v>
      </c>
      <c r="J40" s="247">
        <v>0</v>
      </c>
      <c r="K40" s="248">
        <f>E40*J40</f>
        <v>0</v>
      </c>
      <c r="O40" s="240">
        <v>2</v>
      </c>
      <c r="AA40" s="213">
        <v>1</v>
      </c>
      <c r="AB40" s="213">
        <v>1</v>
      </c>
      <c r="AC40" s="213">
        <v>1</v>
      </c>
      <c r="AZ40" s="213">
        <v>1</v>
      </c>
      <c r="BA40" s="213">
        <f>IF(AZ40=1,G40,0)</f>
        <v>2239.2180050481443</v>
      </c>
      <c r="BB40" s="213">
        <f>IF(AZ40=2,G40,0)</f>
        <v>0</v>
      </c>
      <c r="BC40" s="213">
        <f>IF(AZ40=3,G40,0)</f>
        <v>0</v>
      </c>
      <c r="BD40" s="213">
        <f>IF(AZ40=4,G40,0)</f>
        <v>0</v>
      </c>
      <c r="BE40" s="213">
        <f>IF(AZ40=5,G40,0)</f>
        <v>0</v>
      </c>
      <c r="CA40" s="240">
        <v>1</v>
      </c>
      <c r="CB40" s="240">
        <v>1</v>
      </c>
    </row>
    <row r="41" spans="1:15" ht="12.75">
      <c r="A41" s="249"/>
      <c r="B41" s="250"/>
      <c r="C41" s="329"/>
      <c r="D41" s="330"/>
      <c r="E41" s="330"/>
      <c r="F41" s="330"/>
      <c r="G41" s="331"/>
      <c r="I41" s="251"/>
      <c r="K41" s="251"/>
      <c r="L41" s="252"/>
      <c r="O41" s="240">
        <v>3</v>
      </c>
    </row>
    <row r="42" spans="1:15" ht="12.75">
      <c r="A42" s="249"/>
      <c r="B42" s="253"/>
      <c r="C42" s="327" t="s">
        <v>414</v>
      </c>
      <c r="D42" s="328"/>
      <c r="E42" s="254">
        <v>4.59</v>
      </c>
      <c r="F42" s="255"/>
      <c r="G42" s="256"/>
      <c r="H42" s="257"/>
      <c r="I42" s="251"/>
      <c r="J42" s="258"/>
      <c r="K42" s="251"/>
      <c r="M42" s="252" t="s">
        <v>414</v>
      </c>
      <c r="O42" s="240"/>
    </row>
    <row r="43" spans="1:80" ht="12.75">
      <c r="A43" s="241">
        <v>10</v>
      </c>
      <c r="B43" s="242" t="s">
        <v>180</v>
      </c>
      <c r="C43" s="243" t="s">
        <v>181</v>
      </c>
      <c r="D43" s="244" t="s">
        <v>137</v>
      </c>
      <c r="E43" s="245">
        <v>6.885</v>
      </c>
      <c r="F43" s="245">
        <v>39.02776479386744</v>
      </c>
      <c r="G43" s="246">
        <f>E43*F43</f>
        <v>268.7061606057773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268.7061606057773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15" ht="12.75">
      <c r="A44" s="249"/>
      <c r="B44" s="253"/>
      <c r="C44" s="327" t="s">
        <v>411</v>
      </c>
      <c r="D44" s="328"/>
      <c r="E44" s="254">
        <v>19.89</v>
      </c>
      <c r="F44" s="255"/>
      <c r="G44" s="256"/>
      <c r="H44" s="257"/>
      <c r="I44" s="251"/>
      <c r="J44" s="258"/>
      <c r="K44" s="251"/>
      <c r="M44" s="252" t="s">
        <v>411</v>
      </c>
      <c r="O44" s="240"/>
    </row>
    <row r="45" spans="1:15" ht="12.75">
      <c r="A45" s="249"/>
      <c r="B45" s="253"/>
      <c r="C45" s="327" t="s">
        <v>412</v>
      </c>
      <c r="D45" s="328"/>
      <c r="E45" s="254">
        <v>-13.005</v>
      </c>
      <c r="F45" s="255"/>
      <c r="G45" s="256"/>
      <c r="H45" s="257"/>
      <c r="I45" s="251"/>
      <c r="J45" s="258"/>
      <c r="K45" s="251"/>
      <c r="M45" s="252" t="s">
        <v>412</v>
      </c>
      <c r="O45" s="240"/>
    </row>
    <row r="46" spans="1:80" ht="22.5">
      <c r="A46" s="241">
        <v>11</v>
      </c>
      <c r="B46" s="242" t="s">
        <v>182</v>
      </c>
      <c r="C46" s="243" t="s">
        <v>183</v>
      </c>
      <c r="D46" s="244" t="s">
        <v>152</v>
      </c>
      <c r="E46" s="245">
        <v>15.3</v>
      </c>
      <c r="F46" s="245">
        <v>14.63541179770029</v>
      </c>
      <c r="G46" s="246">
        <f>E46*F46</f>
        <v>223.92180050481443</v>
      </c>
      <c r="H46" s="247">
        <v>3E-05</v>
      </c>
      <c r="I46" s="248">
        <f>E46*H46</f>
        <v>0.00045900000000000004</v>
      </c>
      <c r="J46" s="247">
        <v>0</v>
      </c>
      <c r="K46" s="248">
        <f>E46*J46</f>
        <v>0</v>
      </c>
      <c r="O46" s="240">
        <v>2</v>
      </c>
      <c r="AA46" s="213">
        <v>2</v>
      </c>
      <c r="AB46" s="213">
        <v>1</v>
      </c>
      <c r="AC46" s="213">
        <v>1</v>
      </c>
      <c r="AZ46" s="213">
        <v>1</v>
      </c>
      <c r="BA46" s="213">
        <f>IF(AZ46=1,G46,0)</f>
        <v>223.92180050481443</v>
      </c>
      <c r="BB46" s="213">
        <f>IF(AZ46=2,G46,0)</f>
        <v>0</v>
      </c>
      <c r="BC46" s="213">
        <f>IF(AZ46=3,G46,0)</f>
        <v>0</v>
      </c>
      <c r="BD46" s="213">
        <f>IF(AZ46=4,G46,0)</f>
        <v>0</v>
      </c>
      <c r="BE46" s="213">
        <f>IF(AZ46=5,G46,0)</f>
        <v>0</v>
      </c>
      <c r="CA46" s="240">
        <v>2</v>
      </c>
      <c r="CB46" s="240">
        <v>1</v>
      </c>
    </row>
    <row r="47" spans="1:15" ht="12.75">
      <c r="A47" s="249"/>
      <c r="B47" s="253"/>
      <c r="C47" s="327" t="s">
        <v>415</v>
      </c>
      <c r="D47" s="328"/>
      <c r="E47" s="254">
        <v>15.3</v>
      </c>
      <c r="F47" s="255"/>
      <c r="G47" s="256"/>
      <c r="H47" s="257"/>
      <c r="I47" s="251"/>
      <c r="J47" s="258"/>
      <c r="K47" s="251"/>
      <c r="M47" s="252" t="s">
        <v>415</v>
      </c>
      <c r="O47" s="240"/>
    </row>
    <row r="48" spans="1:80" ht="22.5">
      <c r="A48" s="241">
        <v>12</v>
      </c>
      <c r="B48" s="242" t="s">
        <v>185</v>
      </c>
      <c r="C48" s="243" t="s">
        <v>186</v>
      </c>
      <c r="D48" s="244" t="s">
        <v>106</v>
      </c>
      <c r="E48" s="245">
        <v>1</v>
      </c>
      <c r="F48" s="245">
        <v>4878.47059923343</v>
      </c>
      <c r="G48" s="246">
        <f>E48*F48</f>
        <v>4878.47059923343</v>
      </c>
      <c r="H48" s="247">
        <v>0</v>
      </c>
      <c r="I48" s="248">
        <f>E48*H48</f>
        <v>0</v>
      </c>
      <c r="J48" s="247"/>
      <c r="K48" s="248">
        <f>E48*J48</f>
        <v>0</v>
      </c>
      <c r="O48" s="240">
        <v>2</v>
      </c>
      <c r="AA48" s="213">
        <v>12</v>
      </c>
      <c r="AB48" s="213">
        <v>0</v>
      </c>
      <c r="AC48" s="213">
        <v>1</v>
      </c>
      <c r="AZ48" s="213">
        <v>1</v>
      </c>
      <c r="BA48" s="213">
        <f>IF(AZ48=1,G48,0)</f>
        <v>4878.47059923343</v>
      </c>
      <c r="BB48" s="213">
        <f>IF(AZ48=2,G48,0)</f>
        <v>0</v>
      </c>
      <c r="BC48" s="213">
        <f>IF(AZ48=3,G48,0)</f>
        <v>0</v>
      </c>
      <c r="BD48" s="213">
        <f>IF(AZ48=4,G48,0)</f>
        <v>0</v>
      </c>
      <c r="BE48" s="213">
        <f>IF(AZ48=5,G48,0)</f>
        <v>0</v>
      </c>
      <c r="CA48" s="240">
        <v>12</v>
      </c>
      <c r="CB48" s="240">
        <v>0</v>
      </c>
    </row>
    <row r="49" spans="1:15" ht="12.75">
      <c r="A49" s="249"/>
      <c r="B49" s="250"/>
      <c r="C49" s="329" t="s">
        <v>187</v>
      </c>
      <c r="D49" s="330"/>
      <c r="E49" s="330"/>
      <c r="F49" s="330"/>
      <c r="G49" s="331"/>
      <c r="I49" s="251"/>
      <c r="K49" s="251"/>
      <c r="L49" s="252" t="s">
        <v>187</v>
      </c>
      <c r="O49" s="240">
        <v>3</v>
      </c>
    </row>
    <row r="50" spans="1:80" ht="12.75">
      <c r="A50" s="241">
        <v>13</v>
      </c>
      <c r="B50" s="242" t="s">
        <v>191</v>
      </c>
      <c r="C50" s="243" t="s">
        <v>192</v>
      </c>
      <c r="D50" s="244" t="s">
        <v>137</v>
      </c>
      <c r="E50" s="245">
        <v>3.06</v>
      </c>
      <c r="F50" s="245">
        <v>48.784705992334295</v>
      </c>
      <c r="G50" s="246">
        <f>E50*F50</f>
        <v>149.28120033654295</v>
      </c>
      <c r="H50" s="247">
        <v>0</v>
      </c>
      <c r="I50" s="248">
        <f>E50*H50</f>
        <v>0</v>
      </c>
      <c r="J50" s="247"/>
      <c r="K50" s="248">
        <f>E50*J50</f>
        <v>0</v>
      </c>
      <c r="O50" s="240">
        <v>2</v>
      </c>
      <c r="AA50" s="213">
        <v>12</v>
      </c>
      <c r="AB50" s="213">
        <v>0</v>
      </c>
      <c r="AC50" s="213">
        <v>2</v>
      </c>
      <c r="AZ50" s="213">
        <v>1</v>
      </c>
      <c r="BA50" s="213">
        <f>IF(AZ50=1,G50,0)</f>
        <v>149.28120033654295</v>
      </c>
      <c r="BB50" s="213">
        <f>IF(AZ50=2,G50,0)</f>
        <v>0</v>
      </c>
      <c r="BC50" s="213">
        <f>IF(AZ50=3,G50,0)</f>
        <v>0</v>
      </c>
      <c r="BD50" s="213">
        <f>IF(AZ50=4,G50,0)</f>
        <v>0</v>
      </c>
      <c r="BE50" s="213">
        <f>IF(AZ50=5,G50,0)</f>
        <v>0</v>
      </c>
      <c r="CA50" s="240">
        <v>12</v>
      </c>
      <c r="CB50" s="240">
        <v>0</v>
      </c>
    </row>
    <row r="51" spans="1:15" ht="12.75">
      <c r="A51" s="249"/>
      <c r="B51" s="253"/>
      <c r="C51" s="327" t="s">
        <v>416</v>
      </c>
      <c r="D51" s="328"/>
      <c r="E51" s="254">
        <v>3.06</v>
      </c>
      <c r="F51" s="255"/>
      <c r="G51" s="256"/>
      <c r="H51" s="257"/>
      <c r="I51" s="251"/>
      <c r="J51" s="258"/>
      <c r="K51" s="251"/>
      <c r="M51" s="252" t="s">
        <v>416</v>
      </c>
      <c r="O51" s="240"/>
    </row>
    <row r="52" spans="1:57" ht="12.75">
      <c r="A52" s="259"/>
      <c r="B52" s="260" t="s">
        <v>93</v>
      </c>
      <c r="C52" s="261" t="s">
        <v>128</v>
      </c>
      <c r="D52" s="262"/>
      <c r="E52" s="263"/>
      <c r="F52" s="264"/>
      <c r="G52" s="265">
        <f>SUM(G7:G51)</f>
        <v>15971.307794241377</v>
      </c>
      <c r="H52" s="266"/>
      <c r="I52" s="267">
        <f>SUM(I7:I51)</f>
        <v>7.8472170000000006</v>
      </c>
      <c r="J52" s="266"/>
      <c r="K52" s="267">
        <f>SUM(K7:K51)</f>
        <v>0</v>
      </c>
      <c r="O52" s="240">
        <v>4</v>
      </c>
      <c r="BA52" s="268">
        <f>SUM(BA7:BA51)</f>
        <v>15971.307794241377</v>
      </c>
      <c r="BB52" s="268">
        <f>SUM(BB7:BB51)</f>
        <v>0</v>
      </c>
      <c r="BC52" s="268">
        <f>SUM(BC7:BC51)</f>
        <v>0</v>
      </c>
      <c r="BD52" s="268">
        <f>SUM(BD7:BD51)</f>
        <v>0</v>
      </c>
      <c r="BE52" s="268">
        <f>SUM(BE7:BE51)</f>
        <v>0</v>
      </c>
    </row>
    <row r="53" spans="1:15" ht="12.75">
      <c r="A53" s="230" t="s">
        <v>90</v>
      </c>
      <c r="B53" s="231" t="s">
        <v>194</v>
      </c>
      <c r="C53" s="232" t="s">
        <v>195</v>
      </c>
      <c r="D53" s="233"/>
      <c r="E53" s="234"/>
      <c r="F53" s="234"/>
      <c r="G53" s="235"/>
      <c r="H53" s="236"/>
      <c r="I53" s="237"/>
      <c r="J53" s="238"/>
      <c r="K53" s="239"/>
      <c r="O53" s="240">
        <v>1</v>
      </c>
    </row>
    <row r="54" spans="1:80" ht="12.75">
      <c r="A54" s="241">
        <v>14</v>
      </c>
      <c r="B54" s="242" t="s">
        <v>197</v>
      </c>
      <c r="C54" s="243" t="s">
        <v>198</v>
      </c>
      <c r="D54" s="244" t="s">
        <v>131</v>
      </c>
      <c r="E54" s="245">
        <v>17</v>
      </c>
      <c r="F54" s="245">
        <v>29.27082359540058</v>
      </c>
      <c r="G54" s="246">
        <f>E54*F54</f>
        <v>497.60400112180986</v>
      </c>
      <c r="H54" s="247">
        <v>0.23597</v>
      </c>
      <c r="I54" s="248">
        <f>E54*H54</f>
        <v>4.01149</v>
      </c>
      <c r="J54" s="247">
        <v>0</v>
      </c>
      <c r="K54" s="248">
        <f>E54*J54</f>
        <v>0</v>
      </c>
      <c r="O54" s="240">
        <v>2</v>
      </c>
      <c r="AA54" s="213">
        <v>1</v>
      </c>
      <c r="AB54" s="213">
        <v>1</v>
      </c>
      <c r="AC54" s="213">
        <v>1</v>
      </c>
      <c r="AZ54" s="213">
        <v>1</v>
      </c>
      <c r="BA54" s="213">
        <f>IF(AZ54=1,G54,0)</f>
        <v>497.60400112180986</v>
      </c>
      <c r="BB54" s="213">
        <f>IF(AZ54=2,G54,0)</f>
        <v>0</v>
      </c>
      <c r="BC54" s="213">
        <f>IF(AZ54=3,G54,0)</f>
        <v>0</v>
      </c>
      <c r="BD54" s="213">
        <f>IF(AZ54=4,G54,0)</f>
        <v>0</v>
      </c>
      <c r="BE54" s="213">
        <f>IF(AZ54=5,G54,0)</f>
        <v>0</v>
      </c>
      <c r="CA54" s="240">
        <v>1</v>
      </c>
      <c r="CB54" s="240">
        <v>1</v>
      </c>
    </row>
    <row r="55" spans="1:15" ht="12.75">
      <c r="A55" s="249"/>
      <c r="B55" s="250"/>
      <c r="C55" s="329" t="s">
        <v>199</v>
      </c>
      <c r="D55" s="330"/>
      <c r="E55" s="330"/>
      <c r="F55" s="330"/>
      <c r="G55" s="331"/>
      <c r="I55" s="251"/>
      <c r="K55" s="251"/>
      <c r="L55" s="252" t="s">
        <v>199</v>
      </c>
      <c r="O55" s="240">
        <v>3</v>
      </c>
    </row>
    <row r="56" spans="1:57" ht="12.75">
      <c r="A56" s="259"/>
      <c r="B56" s="260" t="s">
        <v>93</v>
      </c>
      <c r="C56" s="261" t="s">
        <v>196</v>
      </c>
      <c r="D56" s="262"/>
      <c r="E56" s="263"/>
      <c r="F56" s="264"/>
      <c r="G56" s="265">
        <f>SUM(G53:G55)</f>
        <v>497.60400112180986</v>
      </c>
      <c r="H56" s="266"/>
      <c r="I56" s="267">
        <f>SUM(I53:I55)</f>
        <v>4.01149</v>
      </c>
      <c r="J56" s="266"/>
      <c r="K56" s="267">
        <f>SUM(K53:K55)</f>
        <v>0</v>
      </c>
      <c r="O56" s="240">
        <v>4</v>
      </c>
      <c r="BA56" s="268">
        <f>SUM(BA53:BA55)</f>
        <v>497.60400112180986</v>
      </c>
      <c r="BB56" s="268">
        <f>SUM(BB53:BB55)</f>
        <v>0</v>
      </c>
      <c r="BC56" s="268">
        <f>SUM(BC53:BC55)</f>
        <v>0</v>
      </c>
      <c r="BD56" s="268">
        <f>SUM(BD53:BD55)</f>
        <v>0</v>
      </c>
      <c r="BE56" s="268">
        <f>SUM(BE53:BE55)</f>
        <v>0</v>
      </c>
    </row>
    <row r="57" spans="1:15" ht="12.75">
      <c r="A57" s="230" t="s">
        <v>90</v>
      </c>
      <c r="B57" s="231" t="s">
        <v>201</v>
      </c>
      <c r="C57" s="232" t="s">
        <v>202</v>
      </c>
      <c r="D57" s="233"/>
      <c r="E57" s="234"/>
      <c r="F57" s="234"/>
      <c r="G57" s="235"/>
      <c r="H57" s="236"/>
      <c r="I57" s="237"/>
      <c r="J57" s="238"/>
      <c r="K57" s="239"/>
      <c r="O57" s="240">
        <v>1</v>
      </c>
    </row>
    <row r="58" spans="1:80" ht="12.75">
      <c r="A58" s="241">
        <v>15</v>
      </c>
      <c r="B58" s="242" t="s">
        <v>204</v>
      </c>
      <c r="C58" s="243" t="s">
        <v>205</v>
      </c>
      <c r="D58" s="244" t="s">
        <v>137</v>
      </c>
      <c r="E58" s="245">
        <v>1.836</v>
      </c>
      <c r="F58" s="245">
        <v>487.847059923343</v>
      </c>
      <c r="G58" s="246">
        <f>E58*F58</f>
        <v>895.6872020192578</v>
      </c>
      <c r="H58" s="247">
        <v>1.1322</v>
      </c>
      <c r="I58" s="248">
        <f>E58*H58</f>
        <v>2.0787192</v>
      </c>
      <c r="J58" s="247">
        <v>0</v>
      </c>
      <c r="K58" s="248">
        <f>E58*J58</f>
        <v>0</v>
      </c>
      <c r="O58" s="240">
        <v>2</v>
      </c>
      <c r="AA58" s="213">
        <v>1</v>
      </c>
      <c r="AB58" s="213">
        <v>1</v>
      </c>
      <c r="AC58" s="213">
        <v>1</v>
      </c>
      <c r="AZ58" s="213">
        <v>1</v>
      </c>
      <c r="BA58" s="213">
        <f>IF(AZ58=1,G58,0)</f>
        <v>895.6872020192578</v>
      </c>
      <c r="BB58" s="213">
        <f>IF(AZ58=2,G58,0)</f>
        <v>0</v>
      </c>
      <c r="BC58" s="213">
        <f>IF(AZ58=3,G58,0)</f>
        <v>0</v>
      </c>
      <c r="BD58" s="213">
        <f>IF(AZ58=4,G58,0)</f>
        <v>0</v>
      </c>
      <c r="BE58" s="213">
        <f>IF(AZ58=5,G58,0)</f>
        <v>0</v>
      </c>
      <c r="CA58" s="240">
        <v>1</v>
      </c>
      <c r="CB58" s="240">
        <v>1</v>
      </c>
    </row>
    <row r="59" spans="1:15" ht="12.75">
      <c r="A59" s="249"/>
      <c r="B59" s="253"/>
      <c r="C59" s="327" t="s">
        <v>417</v>
      </c>
      <c r="D59" s="328"/>
      <c r="E59" s="254">
        <v>1.836</v>
      </c>
      <c r="F59" s="255"/>
      <c r="G59" s="256"/>
      <c r="H59" s="257"/>
      <c r="I59" s="251"/>
      <c r="J59" s="258"/>
      <c r="K59" s="251"/>
      <c r="M59" s="252" t="s">
        <v>417</v>
      </c>
      <c r="O59" s="240"/>
    </row>
    <row r="60" spans="1:57" ht="12.75">
      <c r="A60" s="259"/>
      <c r="B60" s="260" t="s">
        <v>93</v>
      </c>
      <c r="C60" s="261" t="s">
        <v>203</v>
      </c>
      <c r="D60" s="262"/>
      <c r="E60" s="263"/>
      <c r="F60" s="264"/>
      <c r="G60" s="265">
        <f>SUM(G57:G59)</f>
        <v>895.6872020192578</v>
      </c>
      <c r="H60" s="266"/>
      <c r="I60" s="267">
        <f>SUM(I57:I59)</f>
        <v>2.0787192</v>
      </c>
      <c r="J60" s="266"/>
      <c r="K60" s="267">
        <f>SUM(K57:K59)</f>
        <v>0</v>
      </c>
      <c r="O60" s="240">
        <v>4</v>
      </c>
      <c r="BA60" s="268">
        <f>SUM(BA57:BA59)</f>
        <v>895.6872020192578</v>
      </c>
      <c r="BB60" s="268">
        <f>SUM(BB57:BB59)</f>
        <v>0</v>
      </c>
      <c r="BC60" s="268">
        <f>SUM(BC57:BC59)</f>
        <v>0</v>
      </c>
      <c r="BD60" s="268">
        <f>SUM(BD57:BD59)</f>
        <v>0</v>
      </c>
      <c r="BE60" s="268">
        <f>SUM(BE57:BE59)</f>
        <v>0</v>
      </c>
    </row>
    <row r="61" spans="1:15" ht="12.75">
      <c r="A61" s="230" t="s">
        <v>90</v>
      </c>
      <c r="B61" s="231" t="s">
        <v>207</v>
      </c>
      <c r="C61" s="232" t="s">
        <v>208</v>
      </c>
      <c r="D61" s="233"/>
      <c r="E61" s="234"/>
      <c r="F61" s="234"/>
      <c r="G61" s="235"/>
      <c r="H61" s="236"/>
      <c r="I61" s="237"/>
      <c r="J61" s="238"/>
      <c r="K61" s="239"/>
      <c r="O61" s="240">
        <v>1</v>
      </c>
    </row>
    <row r="62" spans="1:80" ht="12.75">
      <c r="A62" s="241">
        <v>16</v>
      </c>
      <c r="B62" s="242" t="s">
        <v>418</v>
      </c>
      <c r="C62" s="243" t="s">
        <v>419</v>
      </c>
      <c r="D62" s="244" t="s">
        <v>131</v>
      </c>
      <c r="E62" s="245">
        <v>17</v>
      </c>
      <c r="F62" s="245">
        <v>29.27082359540058</v>
      </c>
      <c r="G62" s="246">
        <f>E62*F62</f>
        <v>497.60400112180986</v>
      </c>
      <c r="H62" s="247">
        <v>0</v>
      </c>
      <c r="I62" s="248">
        <f>E62*H62</f>
        <v>0</v>
      </c>
      <c r="J62" s="247">
        <v>0</v>
      </c>
      <c r="K62" s="248">
        <f>E62*J62</f>
        <v>0</v>
      </c>
      <c r="O62" s="240">
        <v>2</v>
      </c>
      <c r="AA62" s="213">
        <v>1</v>
      </c>
      <c r="AB62" s="213">
        <v>1</v>
      </c>
      <c r="AC62" s="213">
        <v>1</v>
      </c>
      <c r="AZ62" s="213">
        <v>1</v>
      </c>
      <c r="BA62" s="213">
        <f>IF(AZ62=1,G62,0)</f>
        <v>497.60400112180986</v>
      </c>
      <c r="BB62" s="213">
        <f>IF(AZ62=2,G62,0)</f>
        <v>0</v>
      </c>
      <c r="BC62" s="213">
        <f>IF(AZ62=3,G62,0)</f>
        <v>0</v>
      </c>
      <c r="BD62" s="213">
        <f>IF(AZ62=4,G62,0)</f>
        <v>0</v>
      </c>
      <c r="BE62" s="213">
        <f>IF(AZ62=5,G62,0)</f>
        <v>0</v>
      </c>
      <c r="CA62" s="240">
        <v>1</v>
      </c>
      <c r="CB62" s="240">
        <v>1</v>
      </c>
    </row>
    <row r="63" spans="1:15" ht="33.75">
      <c r="A63" s="249"/>
      <c r="B63" s="250"/>
      <c r="C63" s="329" t="s">
        <v>345</v>
      </c>
      <c r="D63" s="330"/>
      <c r="E63" s="330"/>
      <c r="F63" s="330"/>
      <c r="G63" s="331"/>
      <c r="I63" s="251"/>
      <c r="K63" s="251"/>
      <c r="L63" s="252" t="s">
        <v>345</v>
      </c>
      <c r="O63" s="240">
        <v>3</v>
      </c>
    </row>
    <row r="64" spans="1:80" ht="12.75">
      <c r="A64" s="241">
        <v>17</v>
      </c>
      <c r="B64" s="242" t="s">
        <v>347</v>
      </c>
      <c r="C64" s="243" t="s">
        <v>420</v>
      </c>
      <c r="D64" s="244" t="s">
        <v>131</v>
      </c>
      <c r="E64" s="245">
        <v>17</v>
      </c>
      <c r="F64" s="245">
        <v>29.27082359540058</v>
      </c>
      <c r="G64" s="246">
        <f>E64*F64</f>
        <v>497.60400112180986</v>
      </c>
      <c r="H64" s="247">
        <v>0</v>
      </c>
      <c r="I64" s="248">
        <f>E64*H64</f>
        <v>0</v>
      </c>
      <c r="J64" s="247">
        <v>0</v>
      </c>
      <c r="K64" s="248">
        <f>E64*J64</f>
        <v>0</v>
      </c>
      <c r="O64" s="240">
        <v>2</v>
      </c>
      <c r="AA64" s="213">
        <v>1</v>
      </c>
      <c r="AB64" s="213">
        <v>0</v>
      </c>
      <c r="AC64" s="213">
        <v>0</v>
      </c>
      <c r="AZ64" s="213">
        <v>1</v>
      </c>
      <c r="BA64" s="213">
        <f>IF(AZ64=1,G64,0)</f>
        <v>497.60400112180986</v>
      </c>
      <c r="BB64" s="213">
        <f>IF(AZ64=2,G64,0)</f>
        <v>0</v>
      </c>
      <c r="BC64" s="213">
        <f>IF(AZ64=3,G64,0)</f>
        <v>0</v>
      </c>
      <c r="BD64" s="213">
        <f>IF(AZ64=4,G64,0)</f>
        <v>0</v>
      </c>
      <c r="BE64" s="213">
        <f>IF(AZ64=5,G64,0)</f>
        <v>0</v>
      </c>
      <c r="CA64" s="240">
        <v>1</v>
      </c>
      <c r="CB64" s="240">
        <v>0</v>
      </c>
    </row>
    <row r="65" spans="1:15" ht="22.5">
      <c r="A65" s="249"/>
      <c r="B65" s="250"/>
      <c r="C65" s="329" t="s">
        <v>349</v>
      </c>
      <c r="D65" s="330"/>
      <c r="E65" s="330"/>
      <c r="F65" s="330"/>
      <c r="G65" s="331"/>
      <c r="I65" s="251"/>
      <c r="K65" s="251"/>
      <c r="L65" s="252" t="s">
        <v>349</v>
      </c>
      <c r="O65" s="240">
        <v>3</v>
      </c>
    </row>
    <row r="66" spans="1:80" ht="12.75">
      <c r="A66" s="279">
        <v>18</v>
      </c>
      <c r="B66" s="280" t="s">
        <v>421</v>
      </c>
      <c r="C66" s="281" t="s">
        <v>422</v>
      </c>
      <c r="D66" s="282" t="s">
        <v>212</v>
      </c>
      <c r="E66" s="283">
        <v>7</v>
      </c>
      <c r="F66" s="283">
        <v>800</v>
      </c>
      <c r="G66" s="284">
        <f>E66*F66</f>
        <v>5600</v>
      </c>
      <c r="H66" s="247">
        <v>0.0051</v>
      </c>
      <c r="I66" s="248">
        <f>E66*H66</f>
        <v>0.0357</v>
      </c>
      <c r="J66" s="247"/>
      <c r="K66" s="248">
        <f>E66*J66</f>
        <v>0</v>
      </c>
      <c r="O66" s="240">
        <v>2</v>
      </c>
      <c r="AA66" s="213">
        <v>12</v>
      </c>
      <c r="AB66" s="213">
        <v>0</v>
      </c>
      <c r="AC66" s="213">
        <v>3</v>
      </c>
      <c r="AZ66" s="213">
        <v>1</v>
      </c>
      <c r="BA66" s="213">
        <f>IF(AZ66=1,G66,0)</f>
        <v>5600</v>
      </c>
      <c r="BB66" s="213">
        <f>IF(AZ66=2,G66,0)</f>
        <v>0</v>
      </c>
      <c r="BC66" s="213">
        <f>IF(AZ66=3,G66,0)</f>
        <v>0</v>
      </c>
      <c r="BD66" s="213">
        <f>IF(AZ66=4,G66,0)</f>
        <v>0</v>
      </c>
      <c r="BE66" s="213">
        <f>IF(AZ66=5,G66,0)</f>
        <v>0</v>
      </c>
      <c r="CA66" s="240">
        <v>12</v>
      </c>
      <c r="CB66" s="240">
        <v>0</v>
      </c>
    </row>
    <row r="67" spans="1:80" ht="22.5">
      <c r="A67" s="241">
        <v>19</v>
      </c>
      <c r="B67" s="242" t="s">
        <v>351</v>
      </c>
      <c r="C67" s="243" t="s">
        <v>423</v>
      </c>
      <c r="D67" s="244" t="s">
        <v>131</v>
      </c>
      <c r="E67" s="245">
        <v>17</v>
      </c>
      <c r="F67" s="245">
        <v>14.63541179770029</v>
      </c>
      <c r="G67" s="246">
        <f>E67*F67</f>
        <v>248.80200056090493</v>
      </c>
      <c r="H67" s="247">
        <v>0</v>
      </c>
      <c r="I67" s="248">
        <f>E67*H67</f>
        <v>0</v>
      </c>
      <c r="J67" s="247"/>
      <c r="K67" s="248">
        <f>E67*J67</f>
        <v>0</v>
      </c>
      <c r="O67" s="240">
        <v>2</v>
      </c>
      <c r="AA67" s="213">
        <v>12</v>
      </c>
      <c r="AB67" s="213">
        <v>0</v>
      </c>
      <c r="AC67" s="213">
        <v>4</v>
      </c>
      <c r="AZ67" s="213">
        <v>1</v>
      </c>
      <c r="BA67" s="213">
        <f>IF(AZ67=1,G67,0)</f>
        <v>248.80200056090493</v>
      </c>
      <c r="BB67" s="213">
        <f>IF(AZ67=2,G67,0)</f>
        <v>0</v>
      </c>
      <c r="BC67" s="213">
        <f>IF(AZ67=3,G67,0)</f>
        <v>0</v>
      </c>
      <c r="BD67" s="213">
        <f>IF(AZ67=4,G67,0)</f>
        <v>0</v>
      </c>
      <c r="BE67" s="213">
        <f>IF(AZ67=5,G67,0)</f>
        <v>0</v>
      </c>
      <c r="CA67" s="240">
        <v>12</v>
      </c>
      <c r="CB67" s="240">
        <v>0</v>
      </c>
    </row>
    <row r="68" spans="1:15" ht="22.5">
      <c r="A68" s="249"/>
      <c r="B68" s="250"/>
      <c r="C68" s="329" t="s">
        <v>353</v>
      </c>
      <c r="D68" s="330"/>
      <c r="E68" s="330"/>
      <c r="F68" s="330"/>
      <c r="G68" s="331"/>
      <c r="I68" s="251"/>
      <c r="K68" s="251"/>
      <c r="L68" s="252" t="s">
        <v>353</v>
      </c>
      <c r="O68" s="240">
        <v>3</v>
      </c>
    </row>
    <row r="69" spans="1:80" ht="12.75">
      <c r="A69" s="241">
        <v>20</v>
      </c>
      <c r="B69" s="242" t="s">
        <v>424</v>
      </c>
      <c r="C69" s="243" t="s">
        <v>425</v>
      </c>
      <c r="D69" s="244" t="s">
        <v>131</v>
      </c>
      <c r="E69" s="245">
        <v>17</v>
      </c>
      <c r="F69" s="245">
        <v>29.27082359540058</v>
      </c>
      <c r="G69" s="246">
        <f>E69*F69</f>
        <v>497.60400112180986</v>
      </c>
      <c r="H69" s="247">
        <v>0.00027</v>
      </c>
      <c r="I69" s="248">
        <f>E69*H69</f>
        <v>0.00459</v>
      </c>
      <c r="J69" s="247"/>
      <c r="K69" s="248">
        <f>E69*J69</f>
        <v>0</v>
      </c>
      <c r="O69" s="240">
        <v>2</v>
      </c>
      <c r="AA69" s="213">
        <v>3</v>
      </c>
      <c r="AB69" s="213">
        <v>0</v>
      </c>
      <c r="AC69" s="213">
        <v>28613431</v>
      </c>
      <c r="AZ69" s="213">
        <v>1</v>
      </c>
      <c r="BA69" s="213">
        <f>IF(AZ69=1,G69,0)</f>
        <v>497.60400112180986</v>
      </c>
      <c r="BB69" s="213">
        <f>IF(AZ69=2,G69,0)</f>
        <v>0</v>
      </c>
      <c r="BC69" s="213">
        <f>IF(AZ69=3,G69,0)</f>
        <v>0</v>
      </c>
      <c r="BD69" s="213">
        <f>IF(AZ69=4,G69,0)</f>
        <v>0</v>
      </c>
      <c r="BE69" s="213">
        <f>IF(AZ69=5,G69,0)</f>
        <v>0</v>
      </c>
      <c r="CA69" s="240">
        <v>3</v>
      </c>
      <c r="CB69" s="240">
        <v>0</v>
      </c>
    </row>
    <row r="70" spans="1:57" ht="12.75">
      <c r="A70" s="259"/>
      <c r="B70" s="260" t="s">
        <v>93</v>
      </c>
      <c r="C70" s="261" t="s">
        <v>209</v>
      </c>
      <c r="D70" s="262"/>
      <c r="E70" s="263"/>
      <c r="F70" s="264"/>
      <c r="G70" s="265">
        <f>SUM(G61:G69)</f>
        <v>7341.614003926335</v>
      </c>
      <c r="H70" s="266"/>
      <c r="I70" s="267">
        <f>SUM(I61:I69)</f>
        <v>0.040290000000000006</v>
      </c>
      <c r="J70" s="266"/>
      <c r="K70" s="267">
        <f>SUM(K61:K69)</f>
        <v>0</v>
      </c>
      <c r="O70" s="240">
        <v>4</v>
      </c>
      <c r="BA70" s="268">
        <f>SUM(BA61:BA69)</f>
        <v>7341.614003926335</v>
      </c>
      <c r="BB70" s="268">
        <f>SUM(BB61:BB69)</f>
        <v>0</v>
      </c>
      <c r="BC70" s="268">
        <f>SUM(BC61:BC69)</f>
        <v>0</v>
      </c>
      <c r="BD70" s="268">
        <f>SUM(BD61:BD69)</f>
        <v>0</v>
      </c>
      <c r="BE70" s="268">
        <f>SUM(BE61:BE69)</f>
        <v>0</v>
      </c>
    </row>
    <row r="71" spans="1:15" ht="12.75">
      <c r="A71" s="230" t="s">
        <v>90</v>
      </c>
      <c r="B71" s="231" t="s">
        <v>224</v>
      </c>
      <c r="C71" s="232" t="s">
        <v>225</v>
      </c>
      <c r="D71" s="233"/>
      <c r="E71" s="234"/>
      <c r="F71" s="234"/>
      <c r="G71" s="235"/>
      <c r="H71" s="236"/>
      <c r="I71" s="237"/>
      <c r="J71" s="238"/>
      <c r="K71" s="239"/>
      <c r="O71" s="240">
        <v>1</v>
      </c>
    </row>
    <row r="72" spans="1:80" ht="12.75">
      <c r="A72" s="241">
        <v>21</v>
      </c>
      <c r="B72" s="242" t="s">
        <v>227</v>
      </c>
      <c r="C72" s="243" t="s">
        <v>384</v>
      </c>
      <c r="D72" s="244" t="s">
        <v>131</v>
      </c>
      <c r="E72" s="245">
        <v>20</v>
      </c>
      <c r="F72" s="245">
        <v>9.75694119846686</v>
      </c>
      <c r="G72" s="246">
        <f>E72*F72</f>
        <v>195.1388239693372</v>
      </c>
      <c r="H72" s="247">
        <v>0</v>
      </c>
      <c r="I72" s="248">
        <f>E72*H72</f>
        <v>0</v>
      </c>
      <c r="J72" s="247"/>
      <c r="K72" s="248">
        <f>E72*J72</f>
        <v>0</v>
      </c>
      <c r="O72" s="240">
        <v>2</v>
      </c>
      <c r="AA72" s="213">
        <v>12</v>
      </c>
      <c r="AB72" s="213">
        <v>0</v>
      </c>
      <c r="AC72" s="213">
        <v>5</v>
      </c>
      <c r="AZ72" s="213">
        <v>1</v>
      </c>
      <c r="BA72" s="213">
        <f>IF(AZ72=1,G72,0)</f>
        <v>195.1388239693372</v>
      </c>
      <c r="BB72" s="213">
        <f>IF(AZ72=2,G72,0)</f>
        <v>0</v>
      </c>
      <c r="BC72" s="213">
        <f>IF(AZ72=3,G72,0)</f>
        <v>0</v>
      </c>
      <c r="BD72" s="213">
        <f>IF(AZ72=4,G72,0)</f>
        <v>0</v>
      </c>
      <c r="BE72" s="213">
        <f>IF(AZ72=5,G72,0)</f>
        <v>0</v>
      </c>
      <c r="CA72" s="240">
        <v>12</v>
      </c>
      <c r="CB72" s="240">
        <v>0</v>
      </c>
    </row>
    <row r="73" spans="1:80" ht="22.5">
      <c r="A73" s="241">
        <v>22</v>
      </c>
      <c r="B73" s="242" t="s">
        <v>229</v>
      </c>
      <c r="C73" s="243" t="s">
        <v>385</v>
      </c>
      <c r="D73" s="244" t="s">
        <v>131</v>
      </c>
      <c r="E73" s="245">
        <v>25</v>
      </c>
      <c r="F73" s="245">
        <v>24.392352996167148</v>
      </c>
      <c r="G73" s="246">
        <f>E73*F73</f>
        <v>609.8088249041787</v>
      </c>
      <c r="H73" s="247">
        <v>0</v>
      </c>
      <c r="I73" s="248">
        <f>E73*H73</f>
        <v>0</v>
      </c>
      <c r="J73" s="247"/>
      <c r="K73" s="248">
        <f>E73*J73</f>
        <v>0</v>
      </c>
      <c r="O73" s="240">
        <v>2</v>
      </c>
      <c r="AA73" s="213">
        <v>12</v>
      </c>
      <c r="AB73" s="213">
        <v>0</v>
      </c>
      <c r="AC73" s="213">
        <v>6</v>
      </c>
      <c r="AZ73" s="213">
        <v>1</v>
      </c>
      <c r="BA73" s="213">
        <f>IF(AZ73=1,G73,0)</f>
        <v>609.8088249041787</v>
      </c>
      <c r="BB73" s="213">
        <f>IF(AZ73=2,G73,0)</f>
        <v>0</v>
      </c>
      <c r="BC73" s="213">
        <f>IF(AZ73=3,G73,0)</f>
        <v>0</v>
      </c>
      <c r="BD73" s="213">
        <f>IF(AZ73=4,G73,0)</f>
        <v>0</v>
      </c>
      <c r="BE73" s="213">
        <f>IF(AZ73=5,G73,0)</f>
        <v>0</v>
      </c>
      <c r="CA73" s="240">
        <v>12</v>
      </c>
      <c r="CB73" s="240">
        <v>0</v>
      </c>
    </row>
    <row r="74" spans="1:15" ht="12.75">
      <c r="A74" s="249"/>
      <c r="B74" s="250"/>
      <c r="C74" s="329" t="s">
        <v>386</v>
      </c>
      <c r="D74" s="330"/>
      <c r="E74" s="330"/>
      <c r="F74" s="330"/>
      <c r="G74" s="331"/>
      <c r="I74" s="251"/>
      <c r="K74" s="251"/>
      <c r="L74" s="252" t="s">
        <v>386</v>
      </c>
      <c r="O74" s="240">
        <v>3</v>
      </c>
    </row>
    <row r="75" spans="1:57" ht="12.75">
      <c r="A75" s="259"/>
      <c r="B75" s="260" t="s">
        <v>93</v>
      </c>
      <c r="C75" s="261" t="s">
        <v>226</v>
      </c>
      <c r="D75" s="262"/>
      <c r="E75" s="263"/>
      <c r="F75" s="264"/>
      <c r="G75" s="265">
        <f>SUM(G71:G74)</f>
        <v>804.9476488735158</v>
      </c>
      <c r="H75" s="266"/>
      <c r="I75" s="267">
        <f>SUM(I71:I74)</f>
        <v>0</v>
      </c>
      <c r="J75" s="266"/>
      <c r="K75" s="267">
        <f>SUM(K71:K74)</f>
        <v>0</v>
      </c>
      <c r="O75" s="240">
        <v>4</v>
      </c>
      <c r="BA75" s="268">
        <f>SUM(BA71:BA74)</f>
        <v>804.9476488735158</v>
      </c>
      <c r="BB75" s="268">
        <f>SUM(BB71:BB74)</f>
        <v>0</v>
      </c>
      <c r="BC75" s="268">
        <f>SUM(BC71:BC74)</f>
        <v>0</v>
      </c>
      <c r="BD75" s="268">
        <f>SUM(BD71:BD74)</f>
        <v>0</v>
      </c>
      <c r="BE75" s="268">
        <f>SUM(BE71:BE74)</f>
        <v>0</v>
      </c>
    </row>
    <row r="76" spans="1:15" ht="12.75">
      <c r="A76" s="230" t="s">
        <v>90</v>
      </c>
      <c r="B76" s="231" t="s">
        <v>239</v>
      </c>
      <c r="C76" s="232" t="s">
        <v>240</v>
      </c>
      <c r="D76" s="233"/>
      <c r="E76" s="234"/>
      <c r="F76" s="234"/>
      <c r="G76" s="235"/>
      <c r="H76" s="236"/>
      <c r="I76" s="237"/>
      <c r="J76" s="238"/>
      <c r="K76" s="239"/>
      <c r="O76" s="240">
        <v>1</v>
      </c>
    </row>
    <row r="77" spans="1:80" ht="12.75">
      <c r="A77" s="241">
        <v>23</v>
      </c>
      <c r="B77" s="242" t="s">
        <v>242</v>
      </c>
      <c r="C77" s="243" t="s">
        <v>243</v>
      </c>
      <c r="D77" s="244" t="s">
        <v>244</v>
      </c>
      <c r="E77" s="245">
        <v>13.9772572</v>
      </c>
      <c r="F77" s="245">
        <v>9.75694119846686</v>
      </c>
      <c r="G77" s="246">
        <f>E77*F77</f>
        <v>136.37527661624756</v>
      </c>
      <c r="H77" s="247">
        <v>0</v>
      </c>
      <c r="I77" s="248">
        <f>E77*H77</f>
        <v>0</v>
      </c>
      <c r="J77" s="247"/>
      <c r="K77" s="248">
        <f>E77*J77</f>
        <v>0</v>
      </c>
      <c r="O77" s="240">
        <v>2</v>
      </c>
      <c r="AA77" s="213">
        <v>7</v>
      </c>
      <c r="AB77" s="213">
        <v>1</v>
      </c>
      <c r="AC77" s="213">
        <v>2</v>
      </c>
      <c r="AZ77" s="213">
        <v>1</v>
      </c>
      <c r="BA77" s="213">
        <f>IF(AZ77=1,G77,0)</f>
        <v>136.37527661624756</v>
      </c>
      <c r="BB77" s="213">
        <f>IF(AZ77=2,G77,0)</f>
        <v>0</v>
      </c>
      <c r="BC77" s="213">
        <f>IF(AZ77=3,G77,0)</f>
        <v>0</v>
      </c>
      <c r="BD77" s="213">
        <f>IF(AZ77=4,G77,0)</f>
        <v>0</v>
      </c>
      <c r="BE77" s="213">
        <f>IF(AZ77=5,G77,0)</f>
        <v>0</v>
      </c>
      <c r="CA77" s="240">
        <v>7</v>
      </c>
      <c r="CB77" s="240">
        <v>1</v>
      </c>
    </row>
    <row r="78" spans="1:57" ht="12.75">
      <c r="A78" s="259"/>
      <c r="B78" s="260" t="s">
        <v>93</v>
      </c>
      <c r="C78" s="261" t="s">
        <v>241</v>
      </c>
      <c r="D78" s="262"/>
      <c r="E78" s="263"/>
      <c r="F78" s="264"/>
      <c r="G78" s="265">
        <f>SUM(G76:G77)</f>
        <v>136.37527661624756</v>
      </c>
      <c r="H78" s="266"/>
      <c r="I78" s="267">
        <f>SUM(I76:I77)</f>
        <v>0</v>
      </c>
      <c r="J78" s="266"/>
      <c r="K78" s="267">
        <f>SUM(K76:K77)</f>
        <v>0</v>
      </c>
      <c r="O78" s="240">
        <v>4</v>
      </c>
      <c r="BA78" s="268">
        <f>SUM(BA76:BA77)</f>
        <v>136.37527661624756</v>
      </c>
      <c r="BB78" s="268">
        <f>SUM(BB76:BB77)</f>
        <v>0</v>
      </c>
      <c r="BC78" s="268">
        <f>SUM(BC76:BC77)</f>
        <v>0</v>
      </c>
      <c r="BD78" s="268">
        <f>SUM(BD76:BD77)</f>
        <v>0</v>
      </c>
      <c r="BE78" s="268">
        <f>SUM(BE76:BE77)</f>
        <v>0</v>
      </c>
    </row>
    <row r="79" ht="12.75">
      <c r="E79" s="213"/>
    </row>
    <row r="80" ht="12.75">
      <c r="E80" s="213"/>
    </row>
    <row r="81" ht="12.75">
      <c r="E81" s="213"/>
    </row>
    <row r="82" ht="12.75">
      <c r="E82" s="213"/>
    </row>
    <row r="83" ht="12.75">
      <c r="E83" s="213"/>
    </row>
    <row r="84" ht="12.75">
      <c r="E84" s="213"/>
    </row>
    <row r="85" ht="12.75">
      <c r="E85" s="213"/>
    </row>
    <row r="86" ht="12.75">
      <c r="E86" s="213"/>
    </row>
    <row r="87" ht="12.75">
      <c r="E87" s="213"/>
    </row>
    <row r="88" ht="12.75">
      <c r="E88" s="213"/>
    </row>
    <row r="89" ht="12.75">
      <c r="E89" s="213"/>
    </row>
    <row r="90" ht="12.75">
      <c r="E90" s="213"/>
    </row>
    <row r="91" ht="12.75">
      <c r="E91" s="213"/>
    </row>
    <row r="92" ht="12.75">
      <c r="E92" s="213"/>
    </row>
    <row r="93" ht="12.75">
      <c r="E93" s="213"/>
    </row>
    <row r="94" ht="12.75">
      <c r="E94" s="213"/>
    </row>
    <row r="95" ht="12.75">
      <c r="E95" s="213"/>
    </row>
    <row r="96" ht="12.75">
      <c r="E96" s="213"/>
    </row>
    <row r="97" ht="12.75">
      <c r="E97" s="213"/>
    </row>
    <row r="98" ht="12.75">
      <c r="E98" s="213"/>
    </row>
    <row r="99" ht="12.75">
      <c r="E99" s="213"/>
    </row>
    <row r="100" ht="12.75">
      <c r="E100" s="213"/>
    </row>
    <row r="101" ht="12.75">
      <c r="E101" s="213"/>
    </row>
    <row r="102" spans="1:7" ht="12.75">
      <c r="A102" s="258"/>
      <c r="B102" s="258"/>
      <c r="C102" s="258"/>
      <c r="D102" s="258"/>
      <c r="E102" s="258"/>
      <c r="F102" s="258"/>
      <c r="G102" s="258"/>
    </row>
    <row r="103" spans="1:7" ht="12.75">
      <c r="A103" s="258"/>
      <c r="B103" s="258"/>
      <c r="C103" s="258"/>
      <c r="D103" s="258"/>
      <c r="E103" s="258"/>
      <c r="F103" s="258"/>
      <c r="G103" s="258"/>
    </row>
    <row r="104" spans="1:7" ht="12.75">
      <c r="A104" s="258"/>
      <c r="B104" s="258"/>
      <c r="C104" s="258"/>
      <c r="D104" s="258"/>
      <c r="E104" s="258"/>
      <c r="F104" s="258"/>
      <c r="G104" s="258"/>
    </row>
    <row r="105" spans="1:7" ht="12.75">
      <c r="A105" s="258"/>
      <c r="B105" s="258"/>
      <c r="C105" s="258"/>
      <c r="D105" s="258"/>
      <c r="E105" s="258"/>
      <c r="F105" s="258"/>
      <c r="G105" s="258"/>
    </row>
    <row r="106" ht="12.75">
      <c r="E106" s="213"/>
    </row>
    <row r="107" ht="12.75">
      <c r="E107" s="213"/>
    </row>
    <row r="108" ht="12.75">
      <c r="E108" s="213"/>
    </row>
    <row r="109" ht="12.75">
      <c r="E109" s="213"/>
    </row>
    <row r="110" ht="12.75">
      <c r="E110" s="213"/>
    </row>
    <row r="111" ht="12.75">
      <c r="E111" s="213"/>
    </row>
    <row r="112" ht="12.75">
      <c r="E112" s="213"/>
    </row>
    <row r="113" ht="12.75">
      <c r="E113" s="213"/>
    </row>
    <row r="114" ht="12.75">
      <c r="E114" s="213"/>
    </row>
    <row r="115" ht="12.75">
      <c r="E115" s="213"/>
    </row>
    <row r="116" ht="12.75">
      <c r="E116" s="213"/>
    </row>
    <row r="117" ht="12.75">
      <c r="E117" s="213"/>
    </row>
    <row r="118" ht="12.75">
      <c r="E118" s="213"/>
    </row>
    <row r="119" ht="12.75">
      <c r="E119" s="213"/>
    </row>
    <row r="120" ht="12.75">
      <c r="E120" s="213"/>
    </row>
    <row r="121" ht="12.75">
      <c r="E121" s="213"/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ht="12.75">
      <c r="E129" s="213"/>
    </row>
    <row r="130" ht="12.75">
      <c r="E130" s="213"/>
    </row>
    <row r="131" ht="12.75">
      <c r="E131" s="213"/>
    </row>
    <row r="132" ht="12.75">
      <c r="E132" s="213"/>
    </row>
    <row r="133" ht="12.75">
      <c r="E133" s="213"/>
    </row>
    <row r="134" ht="12.75">
      <c r="E134" s="213"/>
    </row>
    <row r="135" ht="12.75">
      <c r="E135" s="213"/>
    </row>
    <row r="136" ht="12.75">
      <c r="E136" s="213"/>
    </row>
    <row r="137" spans="1:2" ht="12.75">
      <c r="A137" s="269"/>
      <c r="B137" s="269"/>
    </row>
    <row r="138" spans="1:7" ht="12.75">
      <c r="A138" s="258"/>
      <c r="B138" s="258"/>
      <c r="C138" s="270"/>
      <c r="D138" s="270"/>
      <c r="E138" s="271"/>
      <c r="F138" s="270"/>
      <c r="G138" s="272"/>
    </row>
    <row r="139" spans="1:7" ht="12.75">
      <c r="A139" s="273"/>
      <c r="B139" s="273"/>
      <c r="C139" s="258"/>
      <c r="D139" s="258"/>
      <c r="E139" s="274"/>
      <c r="F139" s="258"/>
      <c r="G139" s="258"/>
    </row>
    <row r="140" spans="1:7" ht="12.75">
      <c r="A140" s="258"/>
      <c r="B140" s="258"/>
      <c r="C140" s="258"/>
      <c r="D140" s="258"/>
      <c r="E140" s="274"/>
      <c r="F140" s="258"/>
      <c r="G140" s="258"/>
    </row>
    <row r="141" spans="1:7" ht="12.75">
      <c r="A141" s="258"/>
      <c r="B141" s="258"/>
      <c r="C141" s="258"/>
      <c r="D141" s="258"/>
      <c r="E141" s="274"/>
      <c r="F141" s="258"/>
      <c r="G141" s="258"/>
    </row>
    <row r="142" spans="1:7" ht="12.75">
      <c r="A142" s="258"/>
      <c r="B142" s="258"/>
      <c r="C142" s="258"/>
      <c r="D142" s="258"/>
      <c r="E142" s="274"/>
      <c r="F142" s="258"/>
      <c r="G142" s="258"/>
    </row>
    <row r="143" spans="1:7" ht="12.75">
      <c r="A143" s="258"/>
      <c r="B143" s="258"/>
      <c r="C143" s="258"/>
      <c r="D143" s="258"/>
      <c r="E143" s="274"/>
      <c r="F143" s="258"/>
      <c r="G143" s="258"/>
    </row>
    <row r="144" spans="1:7" ht="12.75">
      <c r="A144" s="258"/>
      <c r="B144" s="258"/>
      <c r="C144" s="258"/>
      <c r="D144" s="258"/>
      <c r="E144" s="274"/>
      <c r="F144" s="258"/>
      <c r="G144" s="258"/>
    </row>
    <row r="145" spans="1:7" ht="12.75">
      <c r="A145" s="258"/>
      <c r="B145" s="258"/>
      <c r="C145" s="258"/>
      <c r="D145" s="258"/>
      <c r="E145" s="274"/>
      <c r="F145" s="258"/>
      <c r="G145" s="258"/>
    </row>
    <row r="146" spans="1:7" ht="12.75">
      <c r="A146" s="258"/>
      <c r="B146" s="258"/>
      <c r="C146" s="258"/>
      <c r="D146" s="258"/>
      <c r="E146" s="274"/>
      <c r="F146" s="258"/>
      <c r="G146" s="258"/>
    </row>
    <row r="147" spans="1:7" ht="12.75">
      <c r="A147" s="258"/>
      <c r="B147" s="258"/>
      <c r="C147" s="258"/>
      <c r="D147" s="258"/>
      <c r="E147" s="274"/>
      <c r="F147" s="258"/>
      <c r="G147" s="258"/>
    </row>
    <row r="148" spans="1:7" ht="12.75">
      <c r="A148" s="258"/>
      <c r="B148" s="258"/>
      <c r="C148" s="258"/>
      <c r="D148" s="258"/>
      <c r="E148" s="274"/>
      <c r="F148" s="258"/>
      <c r="G148" s="258"/>
    </row>
    <row r="149" spans="1:7" ht="12.75">
      <c r="A149" s="258"/>
      <c r="B149" s="258"/>
      <c r="C149" s="258"/>
      <c r="D149" s="258"/>
      <c r="E149" s="274"/>
      <c r="F149" s="258"/>
      <c r="G149" s="258"/>
    </row>
    <row r="150" spans="1:7" ht="12.75">
      <c r="A150" s="258"/>
      <c r="B150" s="258"/>
      <c r="C150" s="258"/>
      <c r="D150" s="258"/>
      <c r="E150" s="274"/>
      <c r="F150" s="258"/>
      <c r="G150" s="258"/>
    </row>
    <row r="151" spans="1:7" ht="12.75">
      <c r="A151" s="258"/>
      <c r="B151" s="258"/>
      <c r="C151" s="258"/>
      <c r="D151" s="258"/>
      <c r="E151" s="274"/>
      <c r="F151" s="258"/>
      <c r="G151" s="258"/>
    </row>
  </sheetData>
  <sheetProtection/>
  <mergeCells count="41">
    <mergeCell ref="C12:G12"/>
    <mergeCell ref="C13:D13"/>
    <mergeCell ref="A1:G1"/>
    <mergeCell ref="A3:B3"/>
    <mergeCell ref="A4:B4"/>
    <mergeCell ref="E4:G4"/>
    <mergeCell ref="C9:G9"/>
    <mergeCell ref="C10:D10"/>
    <mergeCell ref="C15:G15"/>
    <mergeCell ref="C16:G16"/>
    <mergeCell ref="C17:G17"/>
    <mergeCell ref="C18:D18"/>
    <mergeCell ref="C20:D20"/>
    <mergeCell ref="C22:G22"/>
    <mergeCell ref="C23:G23"/>
    <mergeCell ref="C24:G24"/>
    <mergeCell ref="C25:G25"/>
    <mergeCell ref="C26:G26"/>
    <mergeCell ref="C27:G27"/>
    <mergeCell ref="C28:G28"/>
    <mergeCell ref="C29:D29"/>
    <mergeCell ref="C31:G31"/>
    <mergeCell ref="C32:D32"/>
    <mergeCell ref="C33:D33"/>
    <mergeCell ref="C35:G35"/>
    <mergeCell ref="C36:D36"/>
    <mergeCell ref="C37:D37"/>
    <mergeCell ref="C39:D39"/>
    <mergeCell ref="C41:G41"/>
    <mergeCell ref="C42:D42"/>
    <mergeCell ref="C44:D44"/>
    <mergeCell ref="C45:D45"/>
    <mergeCell ref="C74:G74"/>
    <mergeCell ref="C59:D59"/>
    <mergeCell ref="C63:G63"/>
    <mergeCell ref="C65:G65"/>
    <mergeCell ref="C68:G68"/>
    <mergeCell ref="C47:D47"/>
    <mergeCell ref="C49:G49"/>
    <mergeCell ref="C51:D51"/>
    <mergeCell ref="C55:G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99</v>
      </c>
      <c r="I1" s="172"/>
    </row>
    <row r="2" spans="1:9" ht="13.5" thickBot="1">
      <c r="A2" s="315" t="s">
        <v>69</v>
      </c>
      <c r="B2" s="316"/>
      <c r="C2" s="173" t="s">
        <v>101</v>
      </c>
      <c r="D2" s="174"/>
      <c r="E2" s="175"/>
      <c r="F2" s="174"/>
      <c r="G2" s="317" t="s">
        <v>100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3.5" thickBot="1">
      <c r="A7" s="275" t="str">
        <f>'SO 00 SO 00 Pol'!B7</f>
        <v>00</v>
      </c>
      <c r="B7" s="62" t="str">
        <f>'SO 00 SO 00 Pol'!C7</f>
        <v>Přípravné a související práce</v>
      </c>
      <c r="D7" s="185"/>
      <c r="E7" s="276">
        <f>'SO 00 SO 00 Pol'!BA18</f>
        <v>41774.29185753015</v>
      </c>
      <c r="F7" s="277">
        <f>'SO 00 SO 00 Pol'!BB18</f>
        <v>0</v>
      </c>
      <c r="G7" s="277">
        <f>'SO 00 SO 00 Pol'!BC18</f>
        <v>0</v>
      </c>
      <c r="H7" s="277">
        <f>'SO 00 SO 00 Pol'!BD18</f>
        <v>0</v>
      </c>
      <c r="I7" s="278">
        <f>'SO 00 SO 00 Pol'!BE18</f>
        <v>0</v>
      </c>
    </row>
    <row r="8" spans="1:9" s="14" customFormat="1" ht="13.5" thickBot="1">
      <c r="A8" s="186"/>
      <c r="B8" s="187" t="s">
        <v>72</v>
      </c>
      <c r="C8" s="187"/>
      <c r="D8" s="188"/>
      <c r="E8" s="189">
        <f>SUM(E7:E7)</f>
        <v>41774.29185753015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0" spans="1:57" ht="19.5" customHeight="1">
      <c r="A10" s="177" t="s">
        <v>73</v>
      </c>
      <c r="B10" s="177"/>
      <c r="C10" s="177"/>
      <c r="D10" s="177"/>
      <c r="E10" s="177"/>
      <c r="F10" s="177"/>
      <c r="G10" s="192"/>
      <c r="H10" s="177"/>
      <c r="I10" s="177"/>
      <c r="BA10" s="114"/>
      <c r="BB10" s="114"/>
      <c r="BC10" s="114"/>
      <c r="BD10" s="114"/>
      <c r="BE10" s="114"/>
    </row>
    <row r="11" ht="13.5" thickBot="1"/>
    <row r="12" spans="1:9" ht="12.75">
      <c r="A12" s="143" t="s">
        <v>74</v>
      </c>
      <c r="B12" s="144"/>
      <c r="C12" s="144"/>
      <c r="D12" s="193"/>
      <c r="E12" s="194" t="s">
        <v>75</v>
      </c>
      <c r="F12" s="195" t="s">
        <v>12</v>
      </c>
      <c r="G12" s="196" t="s">
        <v>76</v>
      </c>
      <c r="H12" s="197"/>
      <c r="I12" s="198" t="s">
        <v>75</v>
      </c>
    </row>
    <row r="13" spans="1:53" ht="12.75">
      <c r="A13" s="137"/>
      <c r="B13" s="128"/>
      <c r="C13" s="128"/>
      <c r="D13" s="199"/>
      <c r="E13" s="200"/>
      <c r="F13" s="201"/>
      <c r="G13" s="202">
        <f>CHOOSE(BA13+1,E8+F8,E8+F8+H8,E8+F8+G8+H8,E8,F8,H8,G8,H8+G8,0)</f>
        <v>0</v>
      </c>
      <c r="H13" s="203"/>
      <c r="I13" s="204">
        <f>E13+F13*G13/100</f>
        <v>0</v>
      </c>
      <c r="BA13" s="1">
        <v>8</v>
      </c>
    </row>
    <row r="14" spans="1:9" ht="13.5" thickBot="1">
      <c r="A14" s="205"/>
      <c r="B14" s="206" t="s">
        <v>77</v>
      </c>
      <c r="C14" s="207"/>
      <c r="D14" s="208"/>
      <c r="E14" s="209"/>
      <c r="F14" s="210"/>
      <c r="G14" s="210"/>
      <c r="H14" s="320">
        <f>SUM(I13:I13)</f>
        <v>0</v>
      </c>
      <c r="I14" s="321"/>
    </row>
    <row r="16" spans="2:9" ht="12.75">
      <c r="B16" s="14"/>
      <c r="F16" s="211"/>
      <c r="G16" s="212"/>
      <c r="H16" s="212"/>
      <c r="I16" s="46"/>
    </row>
    <row r="17" spans="6:9" ht="12.75">
      <c r="F17" s="211"/>
      <c r="G17" s="212"/>
      <c r="H17" s="212"/>
      <c r="I17" s="46"/>
    </row>
    <row r="18" spans="6:9" ht="12.75">
      <c r="F18" s="211"/>
      <c r="G18" s="212"/>
      <c r="H18" s="212"/>
      <c r="I18" s="46"/>
    </row>
    <row r="19" spans="6:9" ht="12.75">
      <c r="F19" s="211"/>
      <c r="G19" s="212"/>
      <c r="H19" s="212"/>
      <c r="I19" s="46"/>
    </row>
    <row r="20" spans="6:9" ht="12.75">
      <c r="F20" s="211"/>
      <c r="G20" s="212"/>
      <c r="H20" s="212"/>
      <c r="I20" s="46"/>
    </row>
    <row r="21" spans="6:9" ht="12.75"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1"/>
  <sheetViews>
    <sheetView showGridLines="0" showZeros="0" view="pageBreakPreview" zoomScale="85" zoomScaleSheetLayoutView="85" zoomScalePageLayoutView="0" workbookViewId="0" topLeftCell="A1">
      <selection activeCell="F17" sqref="F17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00 SO 00 Rek'!H1</f>
        <v>SO 00</v>
      </c>
      <c r="G3" s="220"/>
    </row>
    <row r="4" spans="1:7" ht="13.5" thickBot="1">
      <c r="A4" s="323" t="s">
        <v>69</v>
      </c>
      <c r="B4" s="316"/>
      <c r="C4" s="173" t="s">
        <v>101</v>
      </c>
      <c r="D4" s="221"/>
      <c r="E4" s="324" t="str">
        <f>'SO 00 SO 00 Rek'!G2</f>
        <v>Přípravné a související práce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102</v>
      </c>
      <c r="C7" s="232" t="s">
        <v>100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>
      <c r="A8" s="241">
        <v>1</v>
      </c>
      <c r="B8" s="242" t="s">
        <v>104</v>
      </c>
      <c r="C8" s="243" t="s">
        <v>105</v>
      </c>
      <c r="D8" s="244" t="s">
        <v>106</v>
      </c>
      <c r="E8" s="245">
        <v>1</v>
      </c>
      <c r="F8" s="245">
        <v>2439.235299616715</v>
      </c>
      <c r="G8" s="246">
        <f aca="true" t="shared" si="0" ref="G8:G17">E8*F8</f>
        <v>2439.235299616715</v>
      </c>
      <c r="H8" s="247">
        <v>0</v>
      </c>
      <c r="I8" s="248">
        <f aca="true" t="shared" si="1" ref="I8:I17">E8*H8</f>
        <v>0</v>
      </c>
      <c r="J8" s="247"/>
      <c r="K8" s="248">
        <f aca="true" t="shared" si="2" ref="K8:K17">E8*J8</f>
        <v>0</v>
      </c>
      <c r="O8" s="240">
        <v>2</v>
      </c>
      <c r="AA8" s="213">
        <v>12</v>
      </c>
      <c r="AB8" s="213">
        <v>0</v>
      </c>
      <c r="AC8" s="213">
        <v>1</v>
      </c>
      <c r="AZ8" s="213">
        <v>1</v>
      </c>
      <c r="BA8" s="213">
        <f aca="true" t="shared" si="3" ref="BA8:BA17">IF(AZ8=1,G8,0)</f>
        <v>2439.235299616715</v>
      </c>
      <c r="BB8" s="213">
        <f aca="true" t="shared" si="4" ref="BB8:BB17">IF(AZ8=2,G8,0)</f>
        <v>0</v>
      </c>
      <c r="BC8" s="213">
        <f aca="true" t="shared" si="5" ref="BC8:BC17">IF(AZ8=3,G8,0)</f>
        <v>0</v>
      </c>
      <c r="BD8" s="213">
        <f aca="true" t="shared" si="6" ref="BD8:BD17">IF(AZ8=4,G8,0)</f>
        <v>0</v>
      </c>
      <c r="BE8" s="213">
        <f aca="true" t="shared" si="7" ref="BE8:BE17">IF(AZ8=5,G8,0)</f>
        <v>0</v>
      </c>
      <c r="CA8" s="240">
        <v>12</v>
      </c>
      <c r="CB8" s="240">
        <v>0</v>
      </c>
    </row>
    <row r="9" spans="1:80" ht="12.75">
      <c r="A9" s="241">
        <v>2</v>
      </c>
      <c r="B9" s="242" t="s">
        <v>107</v>
      </c>
      <c r="C9" s="243" t="s">
        <v>108</v>
      </c>
      <c r="D9" s="244" t="s">
        <v>106</v>
      </c>
      <c r="E9" s="245">
        <v>1</v>
      </c>
      <c r="F9" s="245">
        <v>1951.388239693372</v>
      </c>
      <c r="G9" s="246">
        <f t="shared" si="0"/>
        <v>1951.388239693372</v>
      </c>
      <c r="H9" s="247">
        <v>0</v>
      </c>
      <c r="I9" s="248">
        <f t="shared" si="1"/>
        <v>0</v>
      </c>
      <c r="J9" s="247"/>
      <c r="K9" s="248">
        <f t="shared" si="2"/>
        <v>0</v>
      </c>
      <c r="O9" s="240">
        <v>2</v>
      </c>
      <c r="AA9" s="213">
        <v>12</v>
      </c>
      <c r="AB9" s="213">
        <v>0</v>
      </c>
      <c r="AC9" s="213">
        <v>2</v>
      </c>
      <c r="AZ9" s="213">
        <v>1</v>
      </c>
      <c r="BA9" s="213">
        <f t="shared" si="3"/>
        <v>1951.388239693372</v>
      </c>
      <c r="BB9" s="213">
        <f t="shared" si="4"/>
        <v>0</v>
      </c>
      <c r="BC9" s="213">
        <f t="shared" si="5"/>
        <v>0</v>
      </c>
      <c r="BD9" s="213">
        <f t="shared" si="6"/>
        <v>0</v>
      </c>
      <c r="BE9" s="213">
        <f t="shared" si="7"/>
        <v>0</v>
      </c>
      <c r="CA9" s="240">
        <v>12</v>
      </c>
      <c r="CB9" s="240">
        <v>0</v>
      </c>
    </row>
    <row r="10" spans="1:80" ht="12.75">
      <c r="A10" s="241">
        <v>3</v>
      </c>
      <c r="B10" s="242" t="s">
        <v>109</v>
      </c>
      <c r="C10" s="243" t="s">
        <v>110</v>
      </c>
      <c r="D10" s="244" t="s">
        <v>106</v>
      </c>
      <c r="E10" s="245">
        <v>1</v>
      </c>
      <c r="F10" s="245">
        <v>8781.247078620174</v>
      </c>
      <c r="G10" s="246">
        <f t="shared" si="0"/>
        <v>8781.247078620174</v>
      </c>
      <c r="H10" s="247">
        <v>0</v>
      </c>
      <c r="I10" s="248">
        <f t="shared" si="1"/>
        <v>0</v>
      </c>
      <c r="J10" s="247"/>
      <c r="K10" s="248">
        <f t="shared" si="2"/>
        <v>0</v>
      </c>
      <c r="O10" s="240">
        <v>2</v>
      </c>
      <c r="AA10" s="213">
        <v>12</v>
      </c>
      <c r="AB10" s="213">
        <v>0</v>
      </c>
      <c r="AC10" s="213">
        <v>3</v>
      </c>
      <c r="AZ10" s="213">
        <v>1</v>
      </c>
      <c r="BA10" s="213">
        <f t="shared" si="3"/>
        <v>8781.247078620174</v>
      </c>
      <c r="BB10" s="213">
        <f t="shared" si="4"/>
        <v>0</v>
      </c>
      <c r="BC10" s="213">
        <f t="shared" si="5"/>
        <v>0</v>
      </c>
      <c r="BD10" s="213">
        <f t="shared" si="6"/>
        <v>0</v>
      </c>
      <c r="BE10" s="213">
        <f t="shared" si="7"/>
        <v>0</v>
      </c>
      <c r="CA10" s="240">
        <v>12</v>
      </c>
      <c r="CB10" s="240">
        <v>0</v>
      </c>
    </row>
    <row r="11" spans="1:80" ht="12.75">
      <c r="A11" s="241">
        <v>4</v>
      </c>
      <c r="B11" s="242" t="s">
        <v>111</v>
      </c>
      <c r="C11" s="243" t="s">
        <v>112</v>
      </c>
      <c r="D11" s="244" t="s">
        <v>106</v>
      </c>
      <c r="E11" s="245">
        <v>1</v>
      </c>
      <c r="F11" s="245">
        <v>1170.832943816023</v>
      </c>
      <c r="G11" s="246">
        <f t="shared" si="0"/>
        <v>1170.832943816023</v>
      </c>
      <c r="H11" s="247">
        <v>0</v>
      </c>
      <c r="I11" s="248">
        <f t="shared" si="1"/>
        <v>0</v>
      </c>
      <c r="J11" s="247"/>
      <c r="K11" s="248">
        <f t="shared" si="2"/>
        <v>0</v>
      </c>
      <c r="O11" s="240">
        <v>2</v>
      </c>
      <c r="AA11" s="213">
        <v>12</v>
      </c>
      <c r="AB11" s="213">
        <v>0</v>
      </c>
      <c r="AC11" s="213">
        <v>4</v>
      </c>
      <c r="AZ11" s="213">
        <v>1</v>
      </c>
      <c r="BA11" s="213">
        <f t="shared" si="3"/>
        <v>1170.832943816023</v>
      </c>
      <c r="BB11" s="213">
        <f t="shared" si="4"/>
        <v>0</v>
      </c>
      <c r="BC11" s="213">
        <f t="shared" si="5"/>
        <v>0</v>
      </c>
      <c r="BD11" s="213">
        <f t="shared" si="6"/>
        <v>0</v>
      </c>
      <c r="BE11" s="213">
        <f t="shared" si="7"/>
        <v>0</v>
      </c>
      <c r="CA11" s="240">
        <v>12</v>
      </c>
      <c r="CB11" s="240">
        <v>0</v>
      </c>
    </row>
    <row r="12" spans="1:80" ht="12.75">
      <c r="A12" s="241">
        <v>5</v>
      </c>
      <c r="B12" s="242" t="s">
        <v>113</v>
      </c>
      <c r="C12" s="243" t="s">
        <v>114</v>
      </c>
      <c r="D12" s="244" t="s">
        <v>106</v>
      </c>
      <c r="E12" s="245">
        <v>1</v>
      </c>
      <c r="F12" s="245">
        <v>10732.635318313545</v>
      </c>
      <c r="G12" s="246">
        <f t="shared" si="0"/>
        <v>10732.635318313545</v>
      </c>
      <c r="H12" s="247">
        <v>0</v>
      </c>
      <c r="I12" s="248">
        <f t="shared" si="1"/>
        <v>0</v>
      </c>
      <c r="J12" s="247"/>
      <c r="K12" s="248">
        <f t="shared" si="2"/>
        <v>0</v>
      </c>
      <c r="O12" s="240">
        <v>2</v>
      </c>
      <c r="AA12" s="213">
        <v>12</v>
      </c>
      <c r="AB12" s="213">
        <v>0</v>
      </c>
      <c r="AC12" s="213">
        <v>5</v>
      </c>
      <c r="AZ12" s="213">
        <v>1</v>
      </c>
      <c r="BA12" s="213">
        <f t="shared" si="3"/>
        <v>10732.635318313545</v>
      </c>
      <c r="BB12" s="213">
        <f t="shared" si="4"/>
        <v>0</v>
      </c>
      <c r="BC12" s="213">
        <f t="shared" si="5"/>
        <v>0</v>
      </c>
      <c r="BD12" s="213">
        <f t="shared" si="6"/>
        <v>0</v>
      </c>
      <c r="BE12" s="213">
        <f t="shared" si="7"/>
        <v>0</v>
      </c>
      <c r="CA12" s="240">
        <v>12</v>
      </c>
      <c r="CB12" s="240">
        <v>0</v>
      </c>
    </row>
    <row r="13" spans="1:80" ht="12.75">
      <c r="A13" s="241">
        <v>6</v>
      </c>
      <c r="B13" s="242" t="s">
        <v>115</v>
      </c>
      <c r="C13" s="243" t="s">
        <v>116</v>
      </c>
      <c r="D13" s="244" t="s">
        <v>106</v>
      </c>
      <c r="E13" s="245">
        <v>1</v>
      </c>
      <c r="F13" s="245">
        <v>10732.635318313545</v>
      </c>
      <c r="G13" s="246">
        <f t="shared" si="0"/>
        <v>10732.635318313545</v>
      </c>
      <c r="H13" s="247">
        <v>0</v>
      </c>
      <c r="I13" s="248">
        <f t="shared" si="1"/>
        <v>0</v>
      </c>
      <c r="J13" s="247"/>
      <c r="K13" s="248">
        <f t="shared" si="2"/>
        <v>0</v>
      </c>
      <c r="O13" s="240">
        <v>2</v>
      </c>
      <c r="AA13" s="213">
        <v>12</v>
      </c>
      <c r="AB13" s="213">
        <v>0</v>
      </c>
      <c r="AC13" s="213">
        <v>6</v>
      </c>
      <c r="AZ13" s="213">
        <v>1</v>
      </c>
      <c r="BA13" s="213">
        <f t="shared" si="3"/>
        <v>10732.635318313545</v>
      </c>
      <c r="BB13" s="213">
        <f t="shared" si="4"/>
        <v>0</v>
      </c>
      <c r="BC13" s="213">
        <f t="shared" si="5"/>
        <v>0</v>
      </c>
      <c r="BD13" s="213">
        <f t="shared" si="6"/>
        <v>0</v>
      </c>
      <c r="BE13" s="213">
        <f t="shared" si="7"/>
        <v>0</v>
      </c>
      <c r="CA13" s="240">
        <v>12</v>
      </c>
      <c r="CB13" s="240">
        <v>0</v>
      </c>
    </row>
    <row r="14" spans="1:80" ht="12.75">
      <c r="A14" s="241">
        <v>7</v>
      </c>
      <c r="B14" s="242" t="s">
        <v>117</v>
      </c>
      <c r="C14" s="243" t="s">
        <v>118</v>
      </c>
      <c r="D14" s="244" t="s">
        <v>106</v>
      </c>
      <c r="E14" s="245">
        <v>1</v>
      </c>
      <c r="F14" s="245">
        <v>2244.0964756473777</v>
      </c>
      <c r="G14" s="246">
        <f t="shared" si="0"/>
        <v>2244.0964756473777</v>
      </c>
      <c r="H14" s="247">
        <v>0</v>
      </c>
      <c r="I14" s="248">
        <f t="shared" si="1"/>
        <v>0</v>
      </c>
      <c r="J14" s="247"/>
      <c r="K14" s="248">
        <f t="shared" si="2"/>
        <v>0</v>
      </c>
      <c r="O14" s="240">
        <v>2</v>
      </c>
      <c r="AA14" s="213">
        <v>12</v>
      </c>
      <c r="AB14" s="213">
        <v>0</v>
      </c>
      <c r="AC14" s="213">
        <v>7</v>
      </c>
      <c r="AZ14" s="213">
        <v>1</v>
      </c>
      <c r="BA14" s="213">
        <f t="shared" si="3"/>
        <v>2244.0964756473777</v>
      </c>
      <c r="BB14" s="213">
        <f t="shared" si="4"/>
        <v>0</v>
      </c>
      <c r="BC14" s="213">
        <f t="shared" si="5"/>
        <v>0</v>
      </c>
      <c r="BD14" s="213">
        <f t="shared" si="6"/>
        <v>0</v>
      </c>
      <c r="BE14" s="213">
        <f t="shared" si="7"/>
        <v>0</v>
      </c>
      <c r="CA14" s="240">
        <v>12</v>
      </c>
      <c r="CB14" s="240">
        <v>0</v>
      </c>
    </row>
    <row r="15" spans="1:80" ht="12.75">
      <c r="A15" s="241">
        <v>8</v>
      </c>
      <c r="B15" s="242" t="s">
        <v>119</v>
      </c>
      <c r="C15" s="243" t="s">
        <v>120</v>
      </c>
      <c r="D15" s="244" t="s">
        <v>106</v>
      </c>
      <c r="E15" s="245">
        <v>1</v>
      </c>
      <c r="F15" s="245">
        <v>195.13882396933718</v>
      </c>
      <c r="G15" s="246">
        <f t="shared" si="0"/>
        <v>195.13882396933718</v>
      </c>
      <c r="H15" s="247">
        <v>0</v>
      </c>
      <c r="I15" s="248">
        <f t="shared" si="1"/>
        <v>0</v>
      </c>
      <c r="J15" s="247"/>
      <c r="K15" s="248">
        <f t="shared" si="2"/>
        <v>0</v>
      </c>
      <c r="O15" s="240">
        <v>2</v>
      </c>
      <c r="AA15" s="213">
        <v>12</v>
      </c>
      <c r="AB15" s="213">
        <v>0</v>
      </c>
      <c r="AC15" s="213">
        <v>8</v>
      </c>
      <c r="AZ15" s="213">
        <v>1</v>
      </c>
      <c r="BA15" s="213">
        <f t="shared" si="3"/>
        <v>195.13882396933718</v>
      </c>
      <c r="BB15" s="213">
        <f t="shared" si="4"/>
        <v>0</v>
      </c>
      <c r="BC15" s="213">
        <f t="shared" si="5"/>
        <v>0</v>
      </c>
      <c r="BD15" s="213">
        <f t="shared" si="6"/>
        <v>0</v>
      </c>
      <c r="BE15" s="213">
        <f t="shared" si="7"/>
        <v>0</v>
      </c>
      <c r="CA15" s="240">
        <v>12</v>
      </c>
      <c r="CB15" s="240">
        <v>0</v>
      </c>
    </row>
    <row r="16" spans="1:80" ht="12.75">
      <c r="A16" s="241">
        <v>9</v>
      </c>
      <c r="B16" s="242" t="s">
        <v>121</v>
      </c>
      <c r="C16" s="243" t="s">
        <v>122</v>
      </c>
      <c r="D16" s="244" t="s">
        <v>106</v>
      </c>
      <c r="E16" s="245">
        <v>1</v>
      </c>
      <c r="F16" s="245">
        <v>2927.082359540058</v>
      </c>
      <c r="G16" s="246">
        <f t="shared" si="0"/>
        <v>2927.082359540058</v>
      </c>
      <c r="H16" s="247">
        <v>0</v>
      </c>
      <c r="I16" s="248">
        <f t="shared" si="1"/>
        <v>0</v>
      </c>
      <c r="J16" s="247"/>
      <c r="K16" s="248">
        <f t="shared" si="2"/>
        <v>0</v>
      </c>
      <c r="O16" s="240">
        <v>2</v>
      </c>
      <c r="AA16" s="213">
        <v>12</v>
      </c>
      <c r="AB16" s="213">
        <v>0</v>
      </c>
      <c r="AC16" s="213">
        <v>9</v>
      </c>
      <c r="AZ16" s="213">
        <v>1</v>
      </c>
      <c r="BA16" s="213">
        <f t="shared" si="3"/>
        <v>2927.082359540058</v>
      </c>
      <c r="BB16" s="213">
        <f t="shared" si="4"/>
        <v>0</v>
      </c>
      <c r="BC16" s="213">
        <f t="shared" si="5"/>
        <v>0</v>
      </c>
      <c r="BD16" s="213">
        <f t="shared" si="6"/>
        <v>0</v>
      </c>
      <c r="BE16" s="213">
        <f t="shared" si="7"/>
        <v>0</v>
      </c>
      <c r="CA16" s="240">
        <v>12</v>
      </c>
      <c r="CB16" s="240">
        <v>0</v>
      </c>
    </row>
    <row r="17" spans="1:80" ht="12.75">
      <c r="A17" s="279">
        <v>10</v>
      </c>
      <c r="B17" s="280" t="s">
        <v>123</v>
      </c>
      <c r="C17" s="281" t="s">
        <v>124</v>
      </c>
      <c r="D17" s="282" t="s">
        <v>106</v>
      </c>
      <c r="E17" s="283">
        <v>1</v>
      </c>
      <c r="F17" s="283">
        <v>600</v>
      </c>
      <c r="G17" s="284">
        <f t="shared" si="0"/>
        <v>600</v>
      </c>
      <c r="H17" s="247">
        <v>0</v>
      </c>
      <c r="I17" s="248">
        <f t="shared" si="1"/>
        <v>0</v>
      </c>
      <c r="J17" s="247"/>
      <c r="K17" s="248">
        <f t="shared" si="2"/>
        <v>0</v>
      </c>
      <c r="O17" s="240">
        <v>2</v>
      </c>
      <c r="AA17" s="213">
        <v>12</v>
      </c>
      <c r="AB17" s="213">
        <v>0</v>
      </c>
      <c r="AC17" s="213">
        <v>10</v>
      </c>
      <c r="AZ17" s="213">
        <v>1</v>
      </c>
      <c r="BA17" s="213">
        <f t="shared" si="3"/>
        <v>600</v>
      </c>
      <c r="BB17" s="213">
        <f t="shared" si="4"/>
        <v>0</v>
      </c>
      <c r="BC17" s="213">
        <f t="shared" si="5"/>
        <v>0</v>
      </c>
      <c r="BD17" s="213">
        <f t="shared" si="6"/>
        <v>0</v>
      </c>
      <c r="BE17" s="213">
        <f t="shared" si="7"/>
        <v>0</v>
      </c>
      <c r="CA17" s="240">
        <v>12</v>
      </c>
      <c r="CB17" s="240">
        <v>0</v>
      </c>
    </row>
    <row r="18" spans="1:57" ht="12.75">
      <c r="A18" s="259"/>
      <c r="B18" s="260" t="s">
        <v>93</v>
      </c>
      <c r="C18" s="261" t="s">
        <v>103</v>
      </c>
      <c r="D18" s="262"/>
      <c r="E18" s="263"/>
      <c r="F18" s="264"/>
      <c r="G18" s="265">
        <f>SUM(G7:G17)</f>
        <v>41774.29185753015</v>
      </c>
      <c r="H18" s="266"/>
      <c r="I18" s="267">
        <f>SUM(I7:I17)</f>
        <v>0</v>
      </c>
      <c r="J18" s="266"/>
      <c r="K18" s="267">
        <f>SUM(K7:K17)</f>
        <v>0</v>
      </c>
      <c r="O18" s="240">
        <v>4</v>
      </c>
      <c r="BA18" s="268">
        <f>SUM(BA7:BA17)</f>
        <v>41774.29185753015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ht="12.75">
      <c r="E19" s="213"/>
    </row>
    <row r="20" ht="12.75">
      <c r="E20" s="213"/>
    </row>
    <row r="21" ht="12.75">
      <c r="E21" s="213"/>
    </row>
    <row r="22" ht="12.75">
      <c r="E22" s="213"/>
    </row>
    <row r="23" ht="12.75">
      <c r="E23" s="213"/>
    </row>
    <row r="24" ht="12.75">
      <c r="E24" s="213"/>
    </row>
    <row r="25" ht="12.75">
      <c r="E25" s="213"/>
    </row>
    <row r="26" ht="12.75">
      <c r="E26" s="213"/>
    </row>
    <row r="27" ht="12.75">
      <c r="E27" s="213"/>
    </row>
    <row r="28" ht="12.75">
      <c r="E28" s="213"/>
    </row>
    <row r="29" ht="12.75">
      <c r="E29" s="213"/>
    </row>
    <row r="30" ht="12.75">
      <c r="E30" s="213"/>
    </row>
    <row r="31" ht="12.75">
      <c r="E31" s="213"/>
    </row>
    <row r="32" ht="12.75">
      <c r="E32" s="213"/>
    </row>
    <row r="33" ht="12.75">
      <c r="E33" s="213"/>
    </row>
    <row r="34" ht="12.75">
      <c r="E34" s="213"/>
    </row>
    <row r="35" ht="12.75">
      <c r="E35" s="213"/>
    </row>
    <row r="36" ht="12.75">
      <c r="E36" s="213"/>
    </row>
    <row r="37" ht="12.75">
      <c r="E37" s="213"/>
    </row>
    <row r="38" ht="12.75">
      <c r="E38" s="213"/>
    </row>
    <row r="39" ht="12.75">
      <c r="E39" s="213"/>
    </row>
    <row r="40" ht="12.75">
      <c r="E40" s="213"/>
    </row>
    <row r="41" ht="12.75">
      <c r="E41" s="213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spans="1:7" ht="12.75">
      <c r="A45" s="258"/>
      <c r="B45" s="258"/>
      <c r="C45" s="258"/>
      <c r="D45" s="258"/>
      <c r="E45" s="258"/>
      <c r="F45" s="258"/>
      <c r="G45" s="258"/>
    </row>
    <row r="46" ht="12.75">
      <c r="E46" s="213"/>
    </row>
    <row r="47" ht="12.75">
      <c r="E47" s="213"/>
    </row>
    <row r="48" ht="12.75">
      <c r="E48" s="213"/>
    </row>
    <row r="49" ht="12.75">
      <c r="E49" s="213"/>
    </row>
    <row r="50" ht="12.75">
      <c r="E50" s="213"/>
    </row>
    <row r="51" ht="12.75">
      <c r="E51" s="213"/>
    </row>
    <row r="52" ht="12.75">
      <c r="E52" s="213"/>
    </row>
    <row r="53" ht="12.75">
      <c r="E53" s="213"/>
    </row>
    <row r="54" ht="12.75">
      <c r="E54" s="213"/>
    </row>
    <row r="55" ht="12.75">
      <c r="E55" s="213"/>
    </row>
    <row r="56" ht="12.75">
      <c r="E56" s="213"/>
    </row>
    <row r="57" ht="12.75">
      <c r="E57" s="213"/>
    </row>
    <row r="58" ht="12.75">
      <c r="E58" s="213"/>
    </row>
    <row r="59" ht="12.75">
      <c r="E59" s="213"/>
    </row>
    <row r="60" ht="12.75">
      <c r="E60" s="213"/>
    </row>
    <row r="61" ht="12.75">
      <c r="E61" s="213"/>
    </row>
    <row r="62" ht="12.75">
      <c r="E62" s="213"/>
    </row>
    <row r="63" ht="12.75">
      <c r="E63" s="213"/>
    </row>
    <row r="64" ht="12.75">
      <c r="E64" s="213"/>
    </row>
    <row r="65" ht="12.75">
      <c r="E65" s="213"/>
    </row>
    <row r="66" ht="12.75">
      <c r="E66" s="213"/>
    </row>
    <row r="67" ht="12.75">
      <c r="E67" s="213"/>
    </row>
    <row r="68" ht="12.75">
      <c r="E68" s="213"/>
    </row>
    <row r="69" ht="12.75">
      <c r="E69" s="213"/>
    </row>
    <row r="70" ht="12.75">
      <c r="E70" s="213"/>
    </row>
    <row r="71" ht="12.75">
      <c r="E71" s="213"/>
    </row>
    <row r="72" ht="12.75">
      <c r="E72" s="213"/>
    </row>
    <row r="73" ht="12.75">
      <c r="E73" s="213"/>
    </row>
    <row r="74" ht="12.75">
      <c r="E74" s="213"/>
    </row>
    <row r="75" ht="12.75">
      <c r="E75" s="213"/>
    </row>
    <row r="76" ht="12.75">
      <c r="E76" s="213"/>
    </row>
    <row r="77" spans="1:2" ht="12.75">
      <c r="A77" s="269"/>
      <c r="B77" s="269"/>
    </row>
    <row r="78" spans="1:7" ht="12.75">
      <c r="A78" s="258"/>
      <c r="B78" s="258"/>
      <c r="C78" s="270"/>
      <c r="D78" s="270"/>
      <c r="E78" s="271"/>
      <c r="F78" s="270"/>
      <c r="G78" s="272"/>
    </row>
    <row r="79" spans="1:7" ht="12.75">
      <c r="A79" s="273"/>
      <c r="B79" s="273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  <row r="91" spans="1:7" ht="12.75">
      <c r="A91" s="258"/>
      <c r="B91" s="258"/>
      <c r="C91" s="258"/>
      <c r="D91" s="258"/>
      <c r="E91" s="274"/>
      <c r="F91" s="258"/>
      <c r="G91" s="25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125</v>
      </c>
      <c r="D2" s="78" t="s">
        <v>126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125</v>
      </c>
      <c r="B5" s="91"/>
      <c r="C5" s="92" t="s">
        <v>126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01.1 SO 01.1 Rek'!E13</f>
        <v>346493.47698500106</v>
      </c>
      <c r="D15" s="130">
        <f>'SO 01.1 SO 01.1 Rek'!A21</f>
        <v>0</v>
      </c>
      <c r="E15" s="131"/>
      <c r="F15" s="132"/>
      <c r="G15" s="129">
        <f>'SO 01.1 SO 01.1 Rek'!I21</f>
        <v>0</v>
      </c>
    </row>
    <row r="16" spans="1:7" ht="15.75" customHeight="1">
      <c r="A16" s="127" t="s">
        <v>45</v>
      </c>
      <c r="B16" s="128" t="s">
        <v>46</v>
      </c>
      <c r="C16" s="129">
        <f>'SO 01.1 SO 01.1 Rek'!F13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01.1 SO 01.1 Rek'!H13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01.1 SO 01.1 Rek'!G13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346493.47698500106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01.1 SO 01.1 Rek'!I13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346493.47698500106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346493.47698500106</v>
      </c>
      <c r="D23" s="140" t="s">
        <v>55</v>
      </c>
      <c r="E23" s="141"/>
      <c r="F23" s="142"/>
      <c r="G23" s="129">
        <f>'SO 01.1 SO 01.1 Rek'!H19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346493.47698500106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72764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419257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0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125</v>
      </c>
      <c r="I1" s="172"/>
    </row>
    <row r="2" spans="1:9" ht="13.5" thickBot="1">
      <c r="A2" s="315" t="s">
        <v>69</v>
      </c>
      <c r="B2" s="316"/>
      <c r="C2" s="173" t="s">
        <v>127</v>
      </c>
      <c r="D2" s="174"/>
      <c r="E2" s="175"/>
      <c r="F2" s="174"/>
      <c r="G2" s="317" t="s">
        <v>126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01.1 SO 01.1 Pol'!B7</f>
        <v>1</v>
      </c>
      <c r="B7" s="62" t="str">
        <f>'SO 01.1 SO 01.1 Pol'!C7</f>
        <v>Zemní práce</v>
      </c>
      <c r="D7" s="185"/>
      <c r="E7" s="276">
        <f>'SO 01.1 SO 01.1 Pol'!BA64</f>
        <v>148229.84891983733</v>
      </c>
      <c r="F7" s="277">
        <f>'SO 01.1 SO 01.1 Pol'!BB64</f>
        <v>0</v>
      </c>
      <c r="G7" s="277">
        <f>'SO 01.1 SO 01.1 Pol'!BC64</f>
        <v>0</v>
      </c>
      <c r="H7" s="277">
        <f>'SO 01.1 SO 01.1 Pol'!BD64</f>
        <v>0</v>
      </c>
      <c r="I7" s="278">
        <f>'SO 01.1 SO 01.1 Pol'!BE64</f>
        <v>0</v>
      </c>
    </row>
    <row r="8" spans="1:9" s="108" customFormat="1" ht="12.75">
      <c r="A8" s="275" t="str">
        <f>'SO 01.1 SO 01.1 Pol'!B65</f>
        <v>2</v>
      </c>
      <c r="B8" s="62" t="str">
        <f>'SO 01.1 SO 01.1 Pol'!C65</f>
        <v>Základy a zvláštní zakládání</v>
      </c>
      <c r="D8" s="185"/>
      <c r="E8" s="276">
        <f>'SO 01.1 SO 01.1 Pol'!BA69</f>
        <v>3878.3841263905765</v>
      </c>
      <c r="F8" s="277">
        <f>'SO 01.1 SO 01.1 Pol'!BB69</f>
        <v>0</v>
      </c>
      <c r="G8" s="277">
        <f>'SO 01.1 SO 01.1 Pol'!BC69</f>
        <v>0</v>
      </c>
      <c r="H8" s="277">
        <f>'SO 01.1 SO 01.1 Pol'!BD69</f>
        <v>0</v>
      </c>
      <c r="I8" s="278">
        <f>'SO 01.1 SO 01.1 Pol'!BE69</f>
        <v>0</v>
      </c>
    </row>
    <row r="9" spans="1:9" s="108" customFormat="1" ht="12.75">
      <c r="A9" s="275" t="str">
        <f>'SO 01.1 SO 01.1 Pol'!B70</f>
        <v>4</v>
      </c>
      <c r="B9" s="62" t="str">
        <f>'SO 01.1 SO 01.1 Pol'!C70</f>
        <v>Vodorovné konstrukce</v>
      </c>
      <c r="D9" s="185"/>
      <c r="E9" s="276">
        <f>'SO 01.1 SO 01.1 Pol'!BA73</f>
        <v>5158.2508880994665</v>
      </c>
      <c r="F9" s="277">
        <f>'SO 01.1 SO 01.1 Pol'!BB73</f>
        <v>0</v>
      </c>
      <c r="G9" s="277">
        <f>'SO 01.1 SO 01.1 Pol'!BC73</f>
        <v>0</v>
      </c>
      <c r="H9" s="277">
        <f>'SO 01.1 SO 01.1 Pol'!BD73</f>
        <v>0</v>
      </c>
      <c r="I9" s="278">
        <f>'SO 01.1 SO 01.1 Pol'!BE73</f>
        <v>0</v>
      </c>
    </row>
    <row r="10" spans="1:9" s="108" customFormat="1" ht="12.75">
      <c r="A10" s="275" t="str">
        <f>'SO 01.1 SO 01.1 Pol'!B74</f>
        <v>87</v>
      </c>
      <c r="B10" s="62" t="str">
        <f>'SO 01.1 SO 01.1 Pol'!C74</f>
        <v>Potrubí z trub z plastických hmot</v>
      </c>
      <c r="D10" s="185"/>
      <c r="E10" s="276">
        <f>'SO 01.1 SO 01.1 Pol'!BA90</f>
        <v>131968.22345752423</v>
      </c>
      <c r="F10" s="277">
        <f>'SO 01.1 SO 01.1 Pol'!BB90</f>
        <v>0</v>
      </c>
      <c r="G10" s="277">
        <f>'SO 01.1 SO 01.1 Pol'!BC90</f>
        <v>0</v>
      </c>
      <c r="H10" s="277">
        <f>'SO 01.1 SO 01.1 Pol'!BD90</f>
        <v>0</v>
      </c>
      <c r="I10" s="278">
        <f>'SO 01.1 SO 01.1 Pol'!BE90</f>
        <v>0</v>
      </c>
    </row>
    <row r="11" spans="1:9" s="108" customFormat="1" ht="12.75">
      <c r="A11" s="275" t="str">
        <f>'SO 01.1 SO 01.1 Pol'!B91</f>
        <v>89</v>
      </c>
      <c r="B11" s="62" t="str">
        <f>'SO 01.1 SO 01.1 Pol'!C91</f>
        <v>Ostatní konstrukce na trubním vedení</v>
      </c>
      <c r="D11" s="185"/>
      <c r="E11" s="276">
        <f>'SO 01.1 SO 01.1 Pol'!BA102</f>
        <v>55736.526596241936</v>
      </c>
      <c r="F11" s="277">
        <f>'SO 01.1 SO 01.1 Pol'!BB102</f>
        <v>0</v>
      </c>
      <c r="G11" s="277">
        <f>'SO 01.1 SO 01.1 Pol'!BC102</f>
        <v>0</v>
      </c>
      <c r="H11" s="277">
        <f>'SO 01.1 SO 01.1 Pol'!BD102</f>
        <v>0</v>
      </c>
      <c r="I11" s="278">
        <f>'SO 01.1 SO 01.1 Pol'!BE102</f>
        <v>0</v>
      </c>
    </row>
    <row r="12" spans="1:9" s="108" customFormat="1" ht="13.5" thickBot="1">
      <c r="A12" s="275" t="str">
        <f>'SO 01.1 SO 01.1 Pol'!B103</f>
        <v>99</v>
      </c>
      <c r="B12" s="62" t="str">
        <f>'SO 01.1 SO 01.1 Pol'!C103</f>
        <v>Staveništní přesun hmot</v>
      </c>
      <c r="D12" s="185"/>
      <c r="E12" s="276">
        <f>'SO 01.1 SO 01.1 Pol'!BA105</f>
        <v>1522.2429969075442</v>
      </c>
      <c r="F12" s="277">
        <f>'SO 01.1 SO 01.1 Pol'!BB105</f>
        <v>0</v>
      </c>
      <c r="G12" s="277">
        <f>'SO 01.1 SO 01.1 Pol'!BC105</f>
        <v>0</v>
      </c>
      <c r="H12" s="277">
        <f>'SO 01.1 SO 01.1 Pol'!BD105</f>
        <v>0</v>
      </c>
      <c r="I12" s="278">
        <f>'SO 01.1 SO 01.1 Pol'!BE105</f>
        <v>0</v>
      </c>
    </row>
    <row r="13" spans="1:9" s="14" customFormat="1" ht="13.5" thickBot="1">
      <c r="A13" s="186"/>
      <c r="B13" s="187" t="s">
        <v>72</v>
      </c>
      <c r="C13" s="187"/>
      <c r="D13" s="188"/>
      <c r="E13" s="189">
        <f>SUM(E7:E12)</f>
        <v>346493.47698500106</v>
      </c>
      <c r="F13" s="190">
        <f>SUM(F7:F12)</f>
        <v>0</v>
      </c>
      <c r="G13" s="190">
        <f>SUM(G7:G12)</f>
        <v>0</v>
      </c>
      <c r="H13" s="190">
        <f>SUM(H7:H12)</f>
        <v>0</v>
      </c>
      <c r="I13" s="191">
        <f>SUM(I7:I12)</f>
        <v>0</v>
      </c>
    </row>
    <row r="14" spans="1:9" ht="12.7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57" ht="19.5" customHeight="1">
      <c r="A15" s="177" t="s">
        <v>73</v>
      </c>
      <c r="B15" s="177"/>
      <c r="C15" s="177"/>
      <c r="D15" s="177"/>
      <c r="E15" s="177"/>
      <c r="F15" s="177"/>
      <c r="G15" s="192"/>
      <c r="H15" s="177"/>
      <c r="I15" s="177"/>
      <c r="BA15" s="114"/>
      <c r="BB15" s="114"/>
      <c r="BC15" s="114"/>
      <c r="BD15" s="114"/>
      <c r="BE15" s="114"/>
    </row>
    <row r="16" ht="13.5" thickBot="1"/>
    <row r="17" spans="1:9" ht="12.75">
      <c r="A17" s="143" t="s">
        <v>74</v>
      </c>
      <c r="B17" s="144"/>
      <c r="C17" s="144"/>
      <c r="D17" s="193"/>
      <c r="E17" s="194" t="s">
        <v>75</v>
      </c>
      <c r="F17" s="195" t="s">
        <v>12</v>
      </c>
      <c r="G17" s="196" t="s">
        <v>76</v>
      </c>
      <c r="H17" s="197"/>
      <c r="I17" s="198" t="s">
        <v>75</v>
      </c>
    </row>
    <row r="18" spans="1:53" ht="12.75">
      <c r="A18" s="137"/>
      <c r="B18" s="128"/>
      <c r="C18" s="128"/>
      <c r="D18" s="199"/>
      <c r="E18" s="200"/>
      <c r="F18" s="201"/>
      <c r="G18" s="202">
        <f>CHOOSE(BA18+1,E13+F13,E13+F13+H13,E13+F13+G13+H13,E13,F13,H13,G13,H13+G13,0)</f>
        <v>0</v>
      </c>
      <c r="H18" s="203"/>
      <c r="I18" s="204">
        <f>E18+F18*G18/100</f>
        <v>0</v>
      </c>
      <c r="BA18" s="1">
        <v>8</v>
      </c>
    </row>
    <row r="19" spans="1:9" ht="13.5" thickBot="1">
      <c r="A19" s="205"/>
      <c r="B19" s="206" t="s">
        <v>77</v>
      </c>
      <c r="C19" s="207"/>
      <c r="D19" s="208"/>
      <c r="E19" s="209"/>
      <c r="F19" s="210"/>
      <c r="G19" s="210"/>
      <c r="H19" s="320">
        <f>SUM(I18:I18)</f>
        <v>0</v>
      </c>
      <c r="I19" s="321"/>
    </row>
    <row r="21" spans="2:9" ht="12.75">
      <c r="B21" s="14"/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  <row r="70" spans="6:9" ht="12.75">
      <c r="F70" s="211"/>
      <c r="G70" s="212"/>
      <c r="H70" s="212"/>
      <c r="I70" s="46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78"/>
  <sheetViews>
    <sheetView showGridLines="0" showZeros="0" view="pageBreakPreview" zoomScale="85" zoomScaleSheetLayoutView="85" zoomScalePageLayoutView="0" workbookViewId="0" topLeftCell="A64">
      <selection activeCell="C81" sqref="C81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322" t="s">
        <v>95</v>
      </c>
      <c r="B1" s="322"/>
      <c r="C1" s="322"/>
      <c r="D1" s="322"/>
      <c r="E1" s="322"/>
      <c r="F1" s="322"/>
      <c r="G1" s="322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13" t="s">
        <v>2</v>
      </c>
      <c r="B3" s="314"/>
      <c r="C3" s="167" t="s">
        <v>98</v>
      </c>
      <c r="D3" s="217"/>
      <c r="E3" s="218" t="s">
        <v>78</v>
      </c>
      <c r="F3" s="219" t="str">
        <f>'SO 01.1 SO 01.1 Rek'!H1</f>
        <v>SO 01.1</v>
      </c>
      <c r="G3" s="220"/>
    </row>
    <row r="4" spans="1:7" ht="13.5" thickBot="1">
      <c r="A4" s="323" t="s">
        <v>69</v>
      </c>
      <c r="B4" s="316"/>
      <c r="C4" s="173" t="s">
        <v>127</v>
      </c>
      <c r="D4" s="221"/>
      <c r="E4" s="324" t="str">
        <f>'SO 01.1 SO 01.1 Rek'!G2</f>
        <v>Kanalizace splašková</v>
      </c>
      <c r="F4" s="325"/>
      <c r="G4" s="326"/>
    </row>
    <row r="5" spans="1:7" ht="13.5" thickTop="1">
      <c r="A5" s="222"/>
      <c r="G5" s="224"/>
    </row>
    <row r="6" spans="1:11" ht="27" customHeight="1">
      <c r="A6" s="225" t="s">
        <v>79</v>
      </c>
      <c r="B6" s="226" t="s">
        <v>80</v>
      </c>
      <c r="C6" s="226" t="s">
        <v>81</v>
      </c>
      <c r="D6" s="226" t="s">
        <v>82</v>
      </c>
      <c r="E6" s="227" t="s">
        <v>83</v>
      </c>
      <c r="F6" s="226" t="s">
        <v>84</v>
      </c>
      <c r="G6" s="228" t="s">
        <v>85</v>
      </c>
      <c r="H6" s="229" t="s">
        <v>86</v>
      </c>
      <c r="I6" s="229" t="s">
        <v>87</v>
      </c>
      <c r="J6" s="229" t="s">
        <v>88</v>
      </c>
      <c r="K6" s="229" t="s">
        <v>89</v>
      </c>
    </row>
    <row r="7" spans="1:15" ht="12.75">
      <c r="A7" s="230" t="s">
        <v>90</v>
      </c>
      <c r="B7" s="231" t="s">
        <v>91</v>
      </c>
      <c r="C7" s="232" t="s">
        <v>92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129</v>
      </c>
      <c r="C8" s="243" t="s">
        <v>130</v>
      </c>
      <c r="D8" s="244" t="s">
        <v>131</v>
      </c>
      <c r="E8" s="245">
        <v>5</v>
      </c>
      <c r="F8" s="245">
        <v>195.13882396933718</v>
      </c>
      <c r="G8" s="246">
        <f>E8*F8</f>
        <v>975.6941198466859</v>
      </c>
      <c r="H8" s="247">
        <v>0.0107</v>
      </c>
      <c r="I8" s="248">
        <f>E8*H8</f>
        <v>0.0535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975.6941198466859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0"/>
      <c r="C9" s="329"/>
      <c r="D9" s="330"/>
      <c r="E9" s="330"/>
      <c r="F9" s="330"/>
      <c r="G9" s="331"/>
      <c r="I9" s="251"/>
      <c r="K9" s="251"/>
      <c r="L9" s="252"/>
      <c r="O9" s="240">
        <v>3</v>
      </c>
    </row>
    <row r="10" spans="1:80" ht="12.75">
      <c r="A10" s="241">
        <v>2</v>
      </c>
      <c r="B10" s="242" t="s">
        <v>132</v>
      </c>
      <c r="C10" s="243" t="s">
        <v>133</v>
      </c>
      <c r="D10" s="244" t="s">
        <v>131</v>
      </c>
      <c r="E10" s="245">
        <v>5</v>
      </c>
      <c r="F10" s="245">
        <v>195.13882396933718</v>
      </c>
      <c r="G10" s="246">
        <f>E10*F10</f>
        <v>975.6941198466859</v>
      </c>
      <c r="H10" s="247">
        <v>0.02478</v>
      </c>
      <c r="I10" s="248">
        <f>E10*H10</f>
        <v>0.1239</v>
      </c>
      <c r="J10" s="247">
        <v>0</v>
      </c>
      <c r="K10" s="248">
        <f>E10*J10</f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>IF(AZ10=1,G10,0)</f>
        <v>975.6941198466859</v>
      </c>
      <c r="BB10" s="213">
        <f>IF(AZ10=2,G10,0)</f>
        <v>0</v>
      </c>
      <c r="BC10" s="213">
        <f>IF(AZ10=3,G10,0)</f>
        <v>0</v>
      </c>
      <c r="BD10" s="213">
        <f>IF(AZ10=4,G10,0)</f>
        <v>0</v>
      </c>
      <c r="BE10" s="213">
        <f>IF(AZ10=5,G10,0)</f>
        <v>0</v>
      </c>
      <c r="CA10" s="240">
        <v>1</v>
      </c>
      <c r="CB10" s="240">
        <v>1</v>
      </c>
    </row>
    <row r="11" spans="1:15" ht="12.75">
      <c r="A11" s="249"/>
      <c r="B11" s="250"/>
      <c r="C11" s="329" t="s">
        <v>134</v>
      </c>
      <c r="D11" s="330"/>
      <c r="E11" s="330"/>
      <c r="F11" s="330"/>
      <c r="G11" s="331"/>
      <c r="I11" s="251"/>
      <c r="K11" s="251"/>
      <c r="L11" s="252" t="s">
        <v>134</v>
      </c>
      <c r="O11" s="240">
        <v>3</v>
      </c>
    </row>
    <row r="12" spans="1:15" ht="12.75">
      <c r="A12" s="249"/>
      <c r="B12" s="250"/>
      <c r="C12" s="329"/>
      <c r="D12" s="330"/>
      <c r="E12" s="330"/>
      <c r="F12" s="330"/>
      <c r="G12" s="331"/>
      <c r="I12" s="251"/>
      <c r="K12" s="251"/>
      <c r="L12" s="252"/>
      <c r="O12" s="240">
        <v>3</v>
      </c>
    </row>
    <row r="13" spans="1:80" ht="12.75">
      <c r="A13" s="241">
        <v>3</v>
      </c>
      <c r="B13" s="242" t="s">
        <v>135</v>
      </c>
      <c r="C13" s="243" t="s">
        <v>136</v>
      </c>
      <c r="D13" s="244" t="s">
        <v>137</v>
      </c>
      <c r="E13" s="245">
        <v>5</v>
      </c>
      <c r="F13" s="245">
        <v>390.27764793867436</v>
      </c>
      <c r="G13" s="246">
        <f>E13*F13</f>
        <v>1951.3882396933718</v>
      </c>
      <c r="H13" s="247">
        <v>0</v>
      </c>
      <c r="I13" s="248">
        <f>E13*H13</f>
        <v>0</v>
      </c>
      <c r="J13" s="247">
        <v>0</v>
      </c>
      <c r="K13" s="248">
        <f>E13*J13</f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>IF(AZ13=1,G13,0)</f>
        <v>1951.3882396933718</v>
      </c>
      <c r="BB13" s="213">
        <f>IF(AZ13=2,G13,0)</f>
        <v>0</v>
      </c>
      <c r="BC13" s="213">
        <f>IF(AZ13=3,G13,0)</f>
        <v>0</v>
      </c>
      <c r="BD13" s="213">
        <f>IF(AZ13=4,G13,0)</f>
        <v>0</v>
      </c>
      <c r="BE13" s="213">
        <f>IF(AZ13=5,G13,0)</f>
        <v>0</v>
      </c>
      <c r="CA13" s="240">
        <v>1</v>
      </c>
      <c r="CB13" s="240">
        <v>1</v>
      </c>
    </row>
    <row r="14" spans="1:80" ht="12.75">
      <c r="A14" s="241">
        <v>4</v>
      </c>
      <c r="B14" s="242" t="s">
        <v>138</v>
      </c>
      <c r="C14" s="243" t="s">
        <v>139</v>
      </c>
      <c r="D14" s="244" t="s">
        <v>137</v>
      </c>
      <c r="E14" s="245">
        <v>151.05</v>
      </c>
      <c r="F14" s="245">
        <v>121.96176498083575</v>
      </c>
      <c r="G14" s="246">
        <f>E14*F14</f>
        <v>18422.32460035524</v>
      </c>
      <c r="H14" s="247">
        <v>0</v>
      </c>
      <c r="I14" s="248">
        <f>E14*H14</f>
        <v>0</v>
      </c>
      <c r="J14" s="247">
        <v>0</v>
      </c>
      <c r="K14" s="248">
        <f>E14*J14</f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>IF(AZ14=1,G14,0)</f>
        <v>18422.32460035524</v>
      </c>
      <c r="BB14" s="213">
        <f>IF(AZ14=2,G14,0)</f>
        <v>0</v>
      </c>
      <c r="BC14" s="213">
        <f>IF(AZ14=3,G14,0)</f>
        <v>0</v>
      </c>
      <c r="BD14" s="213">
        <f>IF(AZ14=4,G14,0)</f>
        <v>0</v>
      </c>
      <c r="BE14" s="213">
        <f>IF(AZ14=5,G14,0)</f>
        <v>0</v>
      </c>
      <c r="CA14" s="240">
        <v>1</v>
      </c>
      <c r="CB14" s="240">
        <v>1</v>
      </c>
    </row>
    <row r="15" spans="1:15" ht="12.75">
      <c r="A15" s="249"/>
      <c r="B15" s="250"/>
      <c r="C15" s="329" t="s">
        <v>140</v>
      </c>
      <c r="D15" s="330"/>
      <c r="E15" s="330"/>
      <c r="F15" s="330"/>
      <c r="G15" s="331"/>
      <c r="I15" s="251"/>
      <c r="K15" s="251"/>
      <c r="L15" s="252" t="s">
        <v>140</v>
      </c>
      <c r="O15" s="240">
        <v>3</v>
      </c>
    </row>
    <row r="16" spans="1:15" ht="22.5">
      <c r="A16" s="249"/>
      <c r="B16" s="253"/>
      <c r="C16" s="327" t="s">
        <v>141</v>
      </c>
      <c r="D16" s="328"/>
      <c r="E16" s="254">
        <v>151.05</v>
      </c>
      <c r="F16" s="255"/>
      <c r="G16" s="256"/>
      <c r="H16" s="257"/>
      <c r="I16" s="251"/>
      <c r="J16" s="258"/>
      <c r="K16" s="251"/>
      <c r="M16" s="252" t="s">
        <v>141</v>
      </c>
      <c r="O16" s="240"/>
    </row>
    <row r="17" spans="1:80" ht="12.75">
      <c r="A17" s="241">
        <v>5</v>
      </c>
      <c r="B17" s="242" t="s">
        <v>142</v>
      </c>
      <c r="C17" s="243" t="s">
        <v>143</v>
      </c>
      <c r="D17" s="244" t="s">
        <v>137</v>
      </c>
      <c r="E17" s="245">
        <v>188.8125</v>
      </c>
      <c r="F17" s="245">
        <v>121.96176498083575</v>
      </c>
      <c r="G17" s="246">
        <f>E17*F17</f>
        <v>23027.90575044405</v>
      </c>
      <c r="H17" s="247">
        <v>0</v>
      </c>
      <c r="I17" s="248">
        <f>E17*H17</f>
        <v>0</v>
      </c>
      <c r="J17" s="247">
        <v>0</v>
      </c>
      <c r="K17" s="248">
        <f>E17*J17</f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>IF(AZ17=1,G17,0)</f>
        <v>23027.90575044405</v>
      </c>
      <c r="BB17" s="213">
        <f>IF(AZ17=2,G17,0)</f>
        <v>0</v>
      </c>
      <c r="BC17" s="213">
        <f>IF(AZ17=3,G17,0)</f>
        <v>0</v>
      </c>
      <c r="BD17" s="213">
        <f>IF(AZ17=4,G17,0)</f>
        <v>0</v>
      </c>
      <c r="BE17" s="213">
        <f>IF(AZ17=5,G17,0)</f>
        <v>0</v>
      </c>
      <c r="CA17" s="240">
        <v>1</v>
      </c>
      <c r="CB17" s="240">
        <v>1</v>
      </c>
    </row>
    <row r="18" spans="1:15" ht="12.75">
      <c r="A18" s="249"/>
      <c r="B18" s="250"/>
      <c r="C18" s="329" t="s">
        <v>144</v>
      </c>
      <c r="D18" s="330"/>
      <c r="E18" s="330"/>
      <c r="F18" s="330"/>
      <c r="G18" s="331"/>
      <c r="I18" s="251"/>
      <c r="K18" s="251"/>
      <c r="L18" s="252" t="s">
        <v>144</v>
      </c>
      <c r="O18" s="240">
        <v>3</v>
      </c>
    </row>
    <row r="19" spans="1:15" ht="22.5">
      <c r="A19" s="249"/>
      <c r="B19" s="253"/>
      <c r="C19" s="327" t="s">
        <v>145</v>
      </c>
      <c r="D19" s="328"/>
      <c r="E19" s="254">
        <v>188.8125</v>
      </c>
      <c r="F19" s="255"/>
      <c r="G19" s="256"/>
      <c r="H19" s="257"/>
      <c r="I19" s="251"/>
      <c r="J19" s="258"/>
      <c r="K19" s="251"/>
      <c r="M19" s="252" t="s">
        <v>145</v>
      </c>
      <c r="O19" s="240"/>
    </row>
    <row r="20" spans="1:80" ht="12.75">
      <c r="A20" s="241">
        <v>6</v>
      </c>
      <c r="B20" s="242" t="s">
        <v>146</v>
      </c>
      <c r="C20" s="243" t="s">
        <v>147</v>
      </c>
      <c r="D20" s="244" t="s">
        <v>137</v>
      </c>
      <c r="E20" s="245">
        <v>37.7625</v>
      </c>
      <c r="F20" s="245">
        <v>121.96176498083575</v>
      </c>
      <c r="G20" s="246">
        <f>E20*F20</f>
        <v>4605.58115008881</v>
      </c>
      <c r="H20" s="247">
        <v>0</v>
      </c>
      <c r="I20" s="248">
        <f>E20*H20</f>
        <v>0</v>
      </c>
      <c r="J20" s="247">
        <v>0</v>
      </c>
      <c r="K20" s="248">
        <f>E20*J20</f>
        <v>0</v>
      </c>
      <c r="O20" s="240">
        <v>2</v>
      </c>
      <c r="AA20" s="213">
        <v>1</v>
      </c>
      <c r="AB20" s="213">
        <v>1</v>
      </c>
      <c r="AC20" s="213">
        <v>1</v>
      </c>
      <c r="AZ20" s="213">
        <v>1</v>
      </c>
      <c r="BA20" s="213">
        <f>IF(AZ20=1,G20,0)</f>
        <v>4605.58115008881</v>
      </c>
      <c r="BB20" s="213">
        <f>IF(AZ20=2,G20,0)</f>
        <v>0</v>
      </c>
      <c r="BC20" s="213">
        <f>IF(AZ20=3,G20,0)</f>
        <v>0</v>
      </c>
      <c r="BD20" s="213">
        <f>IF(AZ20=4,G20,0)</f>
        <v>0</v>
      </c>
      <c r="BE20" s="213">
        <f>IF(AZ20=5,G20,0)</f>
        <v>0</v>
      </c>
      <c r="CA20" s="240">
        <v>1</v>
      </c>
      <c r="CB20" s="240">
        <v>1</v>
      </c>
    </row>
    <row r="21" spans="1:15" ht="12.75">
      <c r="A21" s="249"/>
      <c r="B21" s="250"/>
      <c r="C21" s="329" t="s">
        <v>148</v>
      </c>
      <c r="D21" s="330"/>
      <c r="E21" s="330"/>
      <c r="F21" s="330"/>
      <c r="G21" s="331"/>
      <c r="I21" s="251"/>
      <c r="K21" s="251"/>
      <c r="L21" s="252" t="s">
        <v>148</v>
      </c>
      <c r="O21" s="240">
        <v>3</v>
      </c>
    </row>
    <row r="22" spans="1:15" ht="22.5">
      <c r="A22" s="249"/>
      <c r="B22" s="253"/>
      <c r="C22" s="327" t="s">
        <v>149</v>
      </c>
      <c r="D22" s="328"/>
      <c r="E22" s="254">
        <v>37.7625</v>
      </c>
      <c r="F22" s="255"/>
      <c r="G22" s="256"/>
      <c r="H22" s="257"/>
      <c r="I22" s="251"/>
      <c r="J22" s="258"/>
      <c r="K22" s="251"/>
      <c r="M22" s="252" t="s">
        <v>149</v>
      </c>
      <c r="O22" s="240"/>
    </row>
    <row r="23" spans="1:80" ht="12.75">
      <c r="A23" s="241">
        <v>7</v>
      </c>
      <c r="B23" s="242" t="s">
        <v>150</v>
      </c>
      <c r="C23" s="243" t="s">
        <v>151</v>
      </c>
      <c r="D23" s="244" t="s">
        <v>152</v>
      </c>
      <c r="E23" s="245">
        <v>795</v>
      </c>
      <c r="F23" s="245">
        <v>9.75694119846686</v>
      </c>
      <c r="G23" s="246">
        <f>E23*F23</f>
        <v>7756.768252781154</v>
      </c>
      <c r="H23" s="247">
        <v>0.00099</v>
      </c>
      <c r="I23" s="248">
        <f>E23*H23</f>
        <v>0.78705</v>
      </c>
      <c r="J23" s="247">
        <v>0</v>
      </c>
      <c r="K23" s="248">
        <f>E23*J23</f>
        <v>0</v>
      </c>
      <c r="O23" s="240">
        <v>2</v>
      </c>
      <c r="AA23" s="213">
        <v>1</v>
      </c>
      <c r="AB23" s="213">
        <v>1</v>
      </c>
      <c r="AC23" s="213">
        <v>1</v>
      </c>
      <c r="AZ23" s="213">
        <v>1</v>
      </c>
      <c r="BA23" s="213">
        <f>IF(AZ23=1,G23,0)</f>
        <v>7756.768252781154</v>
      </c>
      <c r="BB23" s="213">
        <f>IF(AZ23=2,G23,0)</f>
        <v>0</v>
      </c>
      <c r="BC23" s="213">
        <f>IF(AZ23=3,G23,0)</f>
        <v>0</v>
      </c>
      <c r="BD23" s="213">
        <f>IF(AZ23=4,G23,0)</f>
        <v>0</v>
      </c>
      <c r="BE23" s="213">
        <f>IF(AZ23=5,G23,0)</f>
        <v>0</v>
      </c>
      <c r="CA23" s="240">
        <v>1</v>
      </c>
      <c r="CB23" s="240">
        <v>1</v>
      </c>
    </row>
    <row r="24" spans="1:15" ht="12.75">
      <c r="A24" s="249"/>
      <c r="B24" s="250"/>
      <c r="C24" s="329" t="s">
        <v>153</v>
      </c>
      <c r="D24" s="330"/>
      <c r="E24" s="330"/>
      <c r="F24" s="330"/>
      <c r="G24" s="331"/>
      <c r="I24" s="251"/>
      <c r="K24" s="251"/>
      <c r="L24" s="252" t="s">
        <v>153</v>
      </c>
      <c r="O24" s="240">
        <v>3</v>
      </c>
    </row>
    <row r="25" spans="1:15" ht="22.5">
      <c r="A25" s="249"/>
      <c r="B25" s="250"/>
      <c r="C25" s="329" t="s">
        <v>154</v>
      </c>
      <c r="D25" s="330"/>
      <c r="E25" s="330"/>
      <c r="F25" s="330"/>
      <c r="G25" s="331"/>
      <c r="I25" s="251"/>
      <c r="K25" s="251"/>
      <c r="L25" s="252" t="s">
        <v>154</v>
      </c>
      <c r="O25" s="240">
        <v>3</v>
      </c>
    </row>
    <row r="26" spans="1:15" ht="12.75">
      <c r="A26" s="249"/>
      <c r="B26" s="250"/>
      <c r="C26" s="329"/>
      <c r="D26" s="330"/>
      <c r="E26" s="330"/>
      <c r="F26" s="330"/>
      <c r="G26" s="331"/>
      <c r="I26" s="251"/>
      <c r="K26" s="251"/>
      <c r="L26" s="252"/>
      <c r="O26" s="240">
        <v>3</v>
      </c>
    </row>
    <row r="27" spans="1:15" ht="12.75">
      <c r="A27" s="249"/>
      <c r="B27" s="253"/>
      <c r="C27" s="327" t="s">
        <v>155</v>
      </c>
      <c r="D27" s="328"/>
      <c r="E27" s="254">
        <v>795</v>
      </c>
      <c r="F27" s="255"/>
      <c r="G27" s="256"/>
      <c r="H27" s="257"/>
      <c r="I27" s="251"/>
      <c r="J27" s="258"/>
      <c r="K27" s="251"/>
      <c r="M27" s="252" t="s">
        <v>155</v>
      </c>
      <c r="O27" s="240"/>
    </row>
    <row r="28" spans="1:80" ht="12.75">
      <c r="A28" s="241">
        <v>8</v>
      </c>
      <c r="B28" s="242" t="s">
        <v>156</v>
      </c>
      <c r="C28" s="243" t="s">
        <v>157</v>
      </c>
      <c r="D28" s="244" t="s">
        <v>152</v>
      </c>
      <c r="E28" s="245">
        <v>795</v>
      </c>
      <c r="F28" s="245">
        <v>4.87847059923343</v>
      </c>
      <c r="G28" s="246">
        <f>E28*F28</f>
        <v>3878.384126390577</v>
      </c>
      <c r="H28" s="247">
        <v>0</v>
      </c>
      <c r="I28" s="248">
        <f>E28*H28</f>
        <v>0</v>
      </c>
      <c r="J28" s="247">
        <v>0</v>
      </c>
      <c r="K28" s="248">
        <f>E28*J28</f>
        <v>0</v>
      </c>
      <c r="O28" s="240">
        <v>2</v>
      </c>
      <c r="AA28" s="213">
        <v>1</v>
      </c>
      <c r="AB28" s="213">
        <v>1</v>
      </c>
      <c r="AC28" s="213">
        <v>1</v>
      </c>
      <c r="AZ28" s="213">
        <v>1</v>
      </c>
      <c r="BA28" s="213">
        <f>IF(AZ28=1,G28,0)</f>
        <v>3878.384126390577</v>
      </c>
      <c r="BB28" s="213">
        <f>IF(AZ28=2,G28,0)</f>
        <v>0</v>
      </c>
      <c r="BC28" s="213">
        <f>IF(AZ28=3,G28,0)</f>
        <v>0</v>
      </c>
      <c r="BD28" s="213">
        <f>IF(AZ28=4,G28,0)</f>
        <v>0</v>
      </c>
      <c r="BE28" s="213">
        <f>IF(AZ28=5,G28,0)</f>
        <v>0</v>
      </c>
      <c r="CA28" s="240">
        <v>1</v>
      </c>
      <c r="CB28" s="240">
        <v>1</v>
      </c>
    </row>
    <row r="29" spans="1:15" ht="12.75">
      <c r="A29" s="249"/>
      <c r="B29" s="253"/>
      <c r="C29" s="327" t="s">
        <v>155</v>
      </c>
      <c r="D29" s="328"/>
      <c r="E29" s="254">
        <v>795</v>
      </c>
      <c r="F29" s="255"/>
      <c r="G29" s="256"/>
      <c r="H29" s="257"/>
      <c r="I29" s="251"/>
      <c r="J29" s="258"/>
      <c r="K29" s="251"/>
      <c r="M29" s="252" t="s">
        <v>155</v>
      </c>
      <c r="O29" s="240"/>
    </row>
    <row r="30" spans="1:80" ht="12.75">
      <c r="A30" s="241">
        <v>9</v>
      </c>
      <c r="B30" s="242" t="s">
        <v>158</v>
      </c>
      <c r="C30" s="243" t="s">
        <v>159</v>
      </c>
      <c r="D30" s="244" t="s">
        <v>137</v>
      </c>
      <c r="E30" s="245">
        <v>188.8125</v>
      </c>
      <c r="F30" s="245">
        <v>48.784705992334295</v>
      </c>
      <c r="G30" s="246">
        <f>E30*F30</f>
        <v>9211.162300177619</v>
      </c>
      <c r="H30" s="247">
        <v>0</v>
      </c>
      <c r="I30" s="248">
        <f>E30*H30</f>
        <v>0</v>
      </c>
      <c r="J30" s="247">
        <v>0</v>
      </c>
      <c r="K30" s="248">
        <f>E30*J30</f>
        <v>0</v>
      </c>
      <c r="O30" s="240">
        <v>2</v>
      </c>
      <c r="AA30" s="213">
        <v>1</v>
      </c>
      <c r="AB30" s="213">
        <v>1</v>
      </c>
      <c r="AC30" s="213">
        <v>1</v>
      </c>
      <c r="AZ30" s="213">
        <v>1</v>
      </c>
      <c r="BA30" s="213">
        <f>IF(AZ30=1,G30,0)</f>
        <v>9211.162300177619</v>
      </c>
      <c r="BB30" s="213">
        <f>IF(AZ30=2,G30,0)</f>
        <v>0</v>
      </c>
      <c r="BC30" s="213">
        <f>IF(AZ30=3,G30,0)</f>
        <v>0</v>
      </c>
      <c r="BD30" s="213">
        <f>IF(AZ30=4,G30,0)</f>
        <v>0</v>
      </c>
      <c r="BE30" s="213">
        <f>IF(AZ30=5,G30,0)</f>
        <v>0</v>
      </c>
      <c r="CA30" s="240">
        <v>1</v>
      </c>
      <c r="CB30" s="240">
        <v>1</v>
      </c>
    </row>
    <row r="31" spans="1:15" ht="12.75">
      <c r="A31" s="249"/>
      <c r="B31" s="250"/>
      <c r="C31" s="329" t="s">
        <v>160</v>
      </c>
      <c r="D31" s="330"/>
      <c r="E31" s="330"/>
      <c r="F31" s="330"/>
      <c r="G31" s="331"/>
      <c r="I31" s="251"/>
      <c r="K31" s="251"/>
      <c r="L31" s="252" t="s">
        <v>160</v>
      </c>
      <c r="O31" s="240">
        <v>3</v>
      </c>
    </row>
    <row r="32" spans="1:15" ht="12.75">
      <c r="A32" s="249"/>
      <c r="B32" s="250"/>
      <c r="C32" s="329"/>
      <c r="D32" s="330"/>
      <c r="E32" s="330"/>
      <c r="F32" s="330"/>
      <c r="G32" s="331"/>
      <c r="I32" s="251"/>
      <c r="K32" s="251"/>
      <c r="L32" s="252"/>
      <c r="O32" s="240">
        <v>3</v>
      </c>
    </row>
    <row r="33" spans="1:15" ht="22.5">
      <c r="A33" s="249"/>
      <c r="B33" s="250"/>
      <c r="C33" s="329" t="s">
        <v>161</v>
      </c>
      <c r="D33" s="330"/>
      <c r="E33" s="330"/>
      <c r="F33" s="330"/>
      <c r="G33" s="331"/>
      <c r="I33" s="251"/>
      <c r="K33" s="251"/>
      <c r="L33" s="252" t="s">
        <v>161</v>
      </c>
      <c r="O33" s="240">
        <v>3</v>
      </c>
    </row>
    <row r="34" spans="1:15" ht="12.75">
      <c r="A34" s="249"/>
      <c r="B34" s="250"/>
      <c r="C34" s="329"/>
      <c r="D34" s="330"/>
      <c r="E34" s="330"/>
      <c r="F34" s="330"/>
      <c r="G34" s="331"/>
      <c r="I34" s="251"/>
      <c r="K34" s="251"/>
      <c r="L34" s="252"/>
      <c r="O34" s="240">
        <v>3</v>
      </c>
    </row>
    <row r="35" spans="1:15" ht="12.75">
      <c r="A35" s="249"/>
      <c r="B35" s="250"/>
      <c r="C35" s="329" t="s">
        <v>162</v>
      </c>
      <c r="D35" s="330"/>
      <c r="E35" s="330"/>
      <c r="F35" s="330"/>
      <c r="G35" s="331"/>
      <c r="I35" s="251"/>
      <c r="K35" s="251"/>
      <c r="L35" s="252" t="s">
        <v>162</v>
      </c>
      <c r="O35" s="240">
        <v>3</v>
      </c>
    </row>
    <row r="36" spans="1:15" ht="12.75">
      <c r="A36" s="249"/>
      <c r="B36" s="250"/>
      <c r="C36" s="329" t="s">
        <v>163</v>
      </c>
      <c r="D36" s="330"/>
      <c r="E36" s="330"/>
      <c r="F36" s="330"/>
      <c r="G36" s="331"/>
      <c r="I36" s="251"/>
      <c r="K36" s="251"/>
      <c r="L36" s="252" t="s">
        <v>163</v>
      </c>
      <c r="O36" s="240">
        <v>3</v>
      </c>
    </row>
    <row r="37" spans="1:15" ht="12.75">
      <c r="A37" s="249"/>
      <c r="B37" s="250"/>
      <c r="C37" s="329" t="s">
        <v>164</v>
      </c>
      <c r="D37" s="330"/>
      <c r="E37" s="330"/>
      <c r="F37" s="330"/>
      <c r="G37" s="331"/>
      <c r="I37" s="251"/>
      <c r="K37" s="251"/>
      <c r="L37" s="252" t="s">
        <v>164</v>
      </c>
      <c r="O37" s="240">
        <v>3</v>
      </c>
    </row>
    <row r="38" spans="1:15" ht="22.5">
      <c r="A38" s="249"/>
      <c r="B38" s="253"/>
      <c r="C38" s="327" t="s">
        <v>145</v>
      </c>
      <c r="D38" s="328"/>
      <c r="E38" s="254">
        <v>188.8125</v>
      </c>
      <c r="F38" s="255"/>
      <c r="G38" s="256"/>
      <c r="H38" s="257"/>
      <c r="I38" s="251"/>
      <c r="J38" s="258"/>
      <c r="K38" s="251"/>
      <c r="M38" s="252" t="s">
        <v>145</v>
      </c>
      <c r="O38" s="240"/>
    </row>
    <row r="39" spans="1:80" ht="12.75">
      <c r="A39" s="241">
        <v>10</v>
      </c>
      <c r="B39" s="242" t="s">
        <v>165</v>
      </c>
      <c r="C39" s="243" t="s">
        <v>166</v>
      </c>
      <c r="D39" s="244" t="s">
        <v>137</v>
      </c>
      <c r="E39" s="245">
        <v>84.3363</v>
      </c>
      <c r="F39" s="245">
        <v>146.3541179770029</v>
      </c>
      <c r="G39" s="246">
        <f>E39*F39</f>
        <v>12342.964799943908</v>
      </c>
      <c r="H39" s="247">
        <v>0</v>
      </c>
      <c r="I39" s="248">
        <f>E39*H39</f>
        <v>0</v>
      </c>
      <c r="J39" s="247">
        <v>0</v>
      </c>
      <c r="K39" s="248">
        <f>E39*J39</f>
        <v>0</v>
      </c>
      <c r="O39" s="240">
        <v>2</v>
      </c>
      <c r="AA39" s="213">
        <v>1</v>
      </c>
      <c r="AB39" s="213">
        <v>1</v>
      </c>
      <c r="AC39" s="213">
        <v>1</v>
      </c>
      <c r="AZ39" s="213">
        <v>1</v>
      </c>
      <c r="BA39" s="213">
        <f>IF(AZ39=1,G39,0)</f>
        <v>12342.964799943908</v>
      </c>
      <c r="BB39" s="213">
        <f>IF(AZ39=2,G39,0)</f>
        <v>0</v>
      </c>
      <c r="BC39" s="213">
        <f>IF(AZ39=3,G39,0)</f>
        <v>0</v>
      </c>
      <c r="BD39" s="213">
        <f>IF(AZ39=4,G39,0)</f>
        <v>0</v>
      </c>
      <c r="BE39" s="213">
        <f>IF(AZ39=5,G39,0)</f>
        <v>0</v>
      </c>
      <c r="CA39" s="240">
        <v>1</v>
      </c>
      <c r="CB39" s="240">
        <v>1</v>
      </c>
    </row>
    <row r="40" spans="1:15" ht="12.75">
      <c r="A40" s="249"/>
      <c r="B40" s="250"/>
      <c r="C40" s="329" t="s">
        <v>167</v>
      </c>
      <c r="D40" s="330"/>
      <c r="E40" s="330"/>
      <c r="F40" s="330"/>
      <c r="G40" s="331"/>
      <c r="I40" s="251"/>
      <c r="K40" s="251"/>
      <c r="L40" s="252" t="s">
        <v>167</v>
      </c>
      <c r="O40" s="240">
        <v>3</v>
      </c>
    </row>
    <row r="41" spans="1:15" ht="12.75">
      <c r="A41" s="249"/>
      <c r="B41" s="253"/>
      <c r="C41" s="327" t="s">
        <v>168</v>
      </c>
      <c r="D41" s="328"/>
      <c r="E41" s="254">
        <v>377.625</v>
      </c>
      <c r="F41" s="255"/>
      <c r="G41" s="256"/>
      <c r="H41" s="257"/>
      <c r="I41" s="251"/>
      <c r="J41" s="258"/>
      <c r="K41" s="251"/>
      <c r="M41" s="252" t="s">
        <v>168</v>
      </c>
      <c r="O41" s="240"/>
    </row>
    <row r="42" spans="1:15" ht="12.75">
      <c r="A42" s="249"/>
      <c r="B42" s="253"/>
      <c r="C42" s="327" t="s">
        <v>169</v>
      </c>
      <c r="D42" s="328"/>
      <c r="E42" s="254">
        <v>-293.2887</v>
      </c>
      <c r="F42" s="255"/>
      <c r="G42" s="256"/>
      <c r="H42" s="257"/>
      <c r="I42" s="251"/>
      <c r="J42" s="258"/>
      <c r="K42" s="251"/>
      <c r="M42" s="252" t="s">
        <v>169</v>
      </c>
      <c r="O42" s="240"/>
    </row>
    <row r="43" spans="1:80" ht="12.75">
      <c r="A43" s="241">
        <v>11</v>
      </c>
      <c r="B43" s="242" t="s">
        <v>170</v>
      </c>
      <c r="C43" s="243" t="s">
        <v>171</v>
      </c>
      <c r="D43" s="244" t="s">
        <v>137</v>
      </c>
      <c r="E43" s="245">
        <v>84.3363</v>
      </c>
      <c r="F43" s="245">
        <v>14.63541179770029</v>
      </c>
      <c r="G43" s="246">
        <f>E43*F43</f>
        <v>1234.296479994391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1234.296479994391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15" ht="12.75">
      <c r="A44" s="249"/>
      <c r="B44" s="250"/>
      <c r="C44" s="329" t="s">
        <v>172</v>
      </c>
      <c r="D44" s="330"/>
      <c r="E44" s="330"/>
      <c r="F44" s="330"/>
      <c r="G44" s="331"/>
      <c r="I44" s="251"/>
      <c r="K44" s="251"/>
      <c r="L44" s="252" t="s">
        <v>172</v>
      </c>
      <c r="O44" s="240">
        <v>3</v>
      </c>
    </row>
    <row r="45" spans="1:15" ht="12.75">
      <c r="A45" s="249"/>
      <c r="B45" s="253"/>
      <c r="C45" s="327" t="s">
        <v>168</v>
      </c>
      <c r="D45" s="328"/>
      <c r="E45" s="254">
        <v>377.625</v>
      </c>
      <c r="F45" s="255"/>
      <c r="G45" s="256"/>
      <c r="H45" s="257"/>
      <c r="I45" s="251"/>
      <c r="J45" s="258"/>
      <c r="K45" s="251"/>
      <c r="M45" s="252" t="s">
        <v>168</v>
      </c>
      <c r="O45" s="240"/>
    </row>
    <row r="46" spans="1:15" ht="12.75">
      <c r="A46" s="249"/>
      <c r="B46" s="253"/>
      <c r="C46" s="327" t="s">
        <v>169</v>
      </c>
      <c r="D46" s="328"/>
      <c r="E46" s="254">
        <v>-293.2887</v>
      </c>
      <c r="F46" s="255"/>
      <c r="G46" s="256"/>
      <c r="H46" s="257"/>
      <c r="I46" s="251"/>
      <c r="J46" s="258"/>
      <c r="K46" s="251"/>
      <c r="M46" s="252" t="s">
        <v>169</v>
      </c>
      <c r="O46" s="240"/>
    </row>
    <row r="47" spans="1:80" ht="12.75">
      <c r="A47" s="241">
        <v>12</v>
      </c>
      <c r="B47" s="242" t="s">
        <v>173</v>
      </c>
      <c r="C47" s="243" t="s">
        <v>174</v>
      </c>
      <c r="D47" s="244" t="s">
        <v>137</v>
      </c>
      <c r="E47" s="245">
        <v>293.2887</v>
      </c>
      <c r="F47" s="245">
        <v>48.784705992334295</v>
      </c>
      <c r="G47" s="246">
        <f>E47*F47</f>
        <v>14308.003000373936</v>
      </c>
      <c r="H47" s="247">
        <v>0</v>
      </c>
      <c r="I47" s="248">
        <f>E47*H47</f>
        <v>0</v>
      </c>
      <c r="J47" s="247">
        <v>0</v>
      </c>
      <c r="K47" s="248">
        <f>E47*J47</f>
        <v>0</v>
      </c>
      <c r="O47" s="240">
        <v>2</v>
      </c>
      <c r="AA47" s="213">
        <v>1</v>
      </c>
      <c r="AB47" s="213">
        <v>1</v>
      </c>
      <c r="AC47" s="213">
        <v>1</v>
      </c>
      <c r="AZ47" s="213">
        <v>1</v>
      </c>
      <c r="BA47" s="213">
        <f>IF(AZ47=1,G47,0)</f>
        <v>14308.003000373936</v>
      </c>
      <c r="BB47" s="213">
        <f>IF(AZ47=2,G47,0)</f>
        <v>0</v>
      </c>
      <c r="BC47" s="213">
        <f>IF(AZ47=3,G47,0)</f>
        <v>0</v>
      </c>
      <c r="BD47" s="213">
        <f>IF(AZ47=4,G47,0)</f>
        <v>0</v>
      </c>
      <c r="BE47" s="213">
        <f>IF(AZ47=5,G47,0)</f>
        <v>0</v>
      </c>
      <c r="CA47" s="240">
        <v>1</v>
      </c>
      <c r="CB47" s="240">
        <v>1</v>
      </c>
    </row>
    <row r="48" spans="1:15" ht="22.5">
      <c r="A48" s="249"/>
      <c r="B48" s="253"/>
      <c r="C48" s="327" t="s">
        <v>175</v>
      </c>
      <c r="D48" s="328"/>
      <c r="E48" s="254">
        <v>293.2887</v>
      </c>
      <c r="F48" s="255"/>
      <c r="G48" s="256"/>
      <c r="H48" s="257"/>
      <c r="I48" s="251"/>
      <c r="J48" s="258"/>
      <c r="K48" s="251"/>
      <c r="M48" s="252" t="s">
        <v>175</v>
      </c>
      <c r="O48" s="240"/>
    </row>
    <row r="49" spans="1:80" ht="22.5">
      <c r="A49" s="241">
        <v>13</v>
      </c>
      <c r="B49" s="242" t="s">
        <v>176</v>
      </c>
      <c r="C49" s="243" t="s">
        <v>177</v>
      </c>
      <c r="D49" s="244" t="s">
        <v>137</v>
      </c>
      <c r="E49" s="245">
        <v>62.7272</v>
      </c>
      <c r="F49" s="245">
        <v>341.49294194634007</v>
      </c>
      <c r="G49" s="246">
        <f>E49*F49</f>
        <v>21420.896068056463</v>
      </c>
      <c r="H49" s="247">
        <v>1.7</v>
      </c>
      <c r="I49" s="248">
        <f>E49*H49</f>
        <v>106.63624</v>
      </c>
      <c r="J49" s="247">
        <v>0</v>
      </c>
      <c r="K49" s="248">
        <f>E49*J49</f>
        <v>0</v>
      </c>
      <c r="O49" s="240">
        <v>2</v>
      </c>
      <c r="AA49" s="213">
        <v>1</v>
      </c>
      <c r="AB49" s="213">
        <v>1</v>
      </c>
      <c r="AC49" s="213">
        <v>1</v>
      </c>
      <c r="AZ49" s="213">
        <v>1</v>
      </c>
      <c r="BA49" s="213">
        <f>IF(AZ49=1,G49,0)</f>
        <v>21420.896068056463</v>
      </c>
      <c r="BB49" s="213">
        <f>IF(AZ49=2,G49,0)</f>
        <v>0</v>
      </c>
      <c r="BC49" s="213">
        <f>IF(AZ49=3,G49,0)</f>
        <v>0</v>
      </c>
      <c r="BD49" s="213">
        <f>IF(AZ49=4,G49,0)</f>
        <v>0</v>
      </c>
      <c r="BE49" s="213">
        <f>IF(AZ49=5,G49,0)</f>
        <v>0</v>
      </c>
      <c r="CA49" s="240">
        <v>1</v>
      </c>
      <c r="CB49" s="240">
        <v>1</v>
      </c>
    </row>
    <row r="50" spans="1:15" ht="12.75">
      <c r="A50" s="249"/>
      <c r="B50" s="250"/>
      <c r="C50" s="329"/>
      <c r="D50" s="330"/>
      <c r="E50" s="330"/>
      <c r="F50" s="330"/>
      <c r="G50" s="331"/>
      <c r="I50" s="251"/>
      <c r="K50" s="251"/>
      <c r="L50" s="252"/>
      <c r="O50" s="240">
        <v>3</v>
      </c>
    </row>
    <row r="51" spans="1:15" ht="22.5">
      <c r="A51" s="249"/>
      <c r="B51" s="253"/>
      <c r="C51" s="327" t="s">
        <v>178</v>
      </c>
      <c r="D51" s="328"/>
      <c r="E51" s="254">
        <v>69.2313</v>
      </c>
      <c r="F51" s="255"/>
      <c r="G51" s="256"/>
      <c r="H51" s="257"/>
      <c r="I51" s="251"/>
      <c r="J51" s="258"/>
      <c r="K51" s="251"/>
      <c r="M51" s="252" t="s">
        <v>178</v>
      </c>
      <c r="O51" s="240"/>
    </row>
    <row r="52" spans="1:15" ht="12.75">
      <c r="A52" s="249"/>
      <c r="B52" s="253"/>
      <c r="C52" s="327" t="s">
        <v>179</v>
      </c>
      <c r="D52" s="328"/>
      <c r="E52" s="254">
        <v>-6.5041</v>
      </c>
      <c r="F52" s="255"/>
      <c r="G52" s="256"/>
      <c r="H52" s="257"/>
      <c r="I52" s="251"/>
      <c r="J52" s="258"/>
      <c r="K52" s="251"/>
      <c r="M52" s="252" t="s">
        <v>179</v>
      </c>
      <c r="O52" s="240"/>
    </row>
    <row r="53" spans="1:80" ht="12.75">
      <c r="A53" s="241">
        <v>14</v>
      </c>
      <c r="B53" s="242" t="s">
        <v>180</v>
      </c>
      <c r="C53" s="243" t="s">
        <v>181</v>
      </c>
      <c r="D53" s="244" t="s">
        <v>137</v>
      </c>
      <c r="E53" s="245">
        <v>84.3363</v>
      </c>
      <c r="F53" s="245">
        <v>39.02776479386744</v>
      </c>
      <c r="G53" s="246">
        <f>E53*F53</f>
        <v>3291.4572799850425</v>
      </c>
      <c r="H53" s="247">
        <v>0</v>
      </c>
      <c r="I53" s="248">
        <f>E53*H53</f>
        <v>0</v>
      </c>
      <c r="J53" s="247">
        <v>0</v>
      </c>
      <c r="K53" s="248">
        <f>E53*J53</f>
        <v>0</v>
      </c>
      <c r="O53" s="240">
        <v>2</v>
      </c>
      <c r="AA53" s="213">
        <v>1</v>
      </c>
      <c r="AB53" s="213">
        <v>1</v>
      </c>
      <c r="AC53" s="213">
        <v>1</v>
      </c>
      <c r="AZ53" s="213">
        <v>1</v>
      </c>
      <c r="BA53" s="213">
        <f>IF(AZ53=1,G53,0)</f>
        <v>3291.4572799850425</v>
      </c>
      <c r="BB53" s="213">
        <f>IF(AZ53=2,G53,0)</f>
        <v>0</v>
      </c>
      <c r="BC53" s="213">
        <f>IF(AZ53=3,G53,0)</f>
        <v>0</v>
      </c>
      <c r="BD53" s="213">
        <f>IF(AZ53=4,G53,0)</f>
        <v>0</v>
      </c>
      <c r="BE53" s="213">
        <f>IF(AZ53=5,G53,0)</f>
        <v>0</v>
      </c>
      <c r="CA53" s="240">
        <v>1</v>
      </c>
      <c r="CB53" s="240">
        <v>1</v>
      </c>
    </row>
    <row r="54" spans="1:15" ht="12.75">
      <c r="A54" s="249"/>
      <c r="B54" s="253"/>
      <c r="C54" s="327" t="s">
        <v>168</v>
      </c>
      <c r="D54" s="328"/>
      <c r="E54" s="254">
        <v>377.625</v>
      </c>
      <c r="F54" s="255"/>
      <c r="G54" s="256"/>
      <c r="H54" s="257"/>
      <c r="I54" s="251"/>
      <c r="J54" s="258"/>
      <c r="K54" s="251"/>
      <c r="M54" s="252" t="s">
        <v>168</v>
      </c>
      <c r="O54" s="240"/>
    </row>
    <row r="55" spans="1:15" ht="12.75">
      <c r="A55" s="249"/>
      <c r="B55" s="253"/>
      <c r="C55" s="327" t="s">
        <v>169</v>
      </c>
      <c r="D55" s="328"/>
      <c r="E55" s="254">
        <v>-293.2887</v>
      </c>
      <c r="F55" s="255"/>
      <c r="G55" s="256"/>
      <c r="H55" s="257"/>
      <c r="I55" s="251"/>
      <c r="J55" s="258"/>
      <c r="K55" s="251"/>
      <c r="M55" s="252" t="s">
        <v>169</v>
      </c>
      <c r="O55" s="240"/>
    </row>
    <row r="56" spans="1:80" ht="22.5">
      <c r="A56" s="241">
        <v>15</v>
      </c>
      <c r="B56" s="242" t="s">
        <v>182</v>
      </c>
      <c r="C56" s="243" t="s">
        <v>183</v>
      </c>
      <c r="D56" s="244" t="s">
        <v>152</v>
      </c>
      <c r="E56" s="245">
        <v>125.875</v>
      </c>
      <c r="F56" s="245">
        <v>14.63541179770029</v>
      </c>
      <c r="G56" s="246">
        <f>E56*F56</f>
        <v>1842.232460035524</v>
      </c>
      <c r="H56" s="247">
        <v>3E-05</v>
      </c>
      <c r="I56" s="248">
        <f>E56*H56</f>
        <v>0.00377625</v>
      </c>
      <c r="J56" s="247">
        <v>0</v>
      </c>
      <c r="K56" s="248">
        <f>E56*J56</f>
        <v>0</v>
      </c>
      <c r="O56" s="240">
        <v>2</v>
      </c>
      <c r="AA56" s="213">
        <v>2</v>
      </c>
      <c r="AB56" s="213">
        <v>1</v>
      </c>
      <c r="AC56" s="213">
        <v>1</v>
      </c>
      <c r="AZ56" s="213">
        <v>1</v>
      </c>
      <c r="BA56" s="213">
        <f>IF(AZ56=1,G56,0)</f>
        <v>1842.232460035524</v>
      </c>
      <c r="BB56" s="213">
        <f>IF(AZ56=2,G56,0)</f>
        <v>0</v>
      </c>
      <c r="BC56" s="213">
        <f>IF(AZ56=3,G56,0)</f>
        <v>0</v>
      </c>
      <c r="BD56" s="213">
        <f>IF(AZ56=4,G56,0)</f>
        <v>0</v>
      </c>
      <c r="BE56" s="213">
        <f>IF(AZ56=5,G56,0)</f>
        <v>0</v>
      </c>
      <c r="CA56" s="240">
        <v>2</v>
      </c>
      <c r="CB56" s="240">
        <v>1</v>
      </c>
    </row>
    <row r="57" spans="1:15" ht="12.75">
      <c r="A57" s="249"/>
      <c r="B57" s="253"/>
      <c r="C57" s="327" t="s">
        <v>184</v>
      </c>
      <c r="D57" s="328"/>
      <c r="E57" s="254">
        <v>125.875</v>
      </c>
      <c r="F57" s="255"/>
      <c r="G57" s="256"/>
      <c r="H57" s="257"/>
      <c r="I57" s="251"/>
      <c r="J57" s="258"/>
      <c r="K57" s="251"/>
      <c r="M57" s="252" t="s">
        <v>184</v>
      </c>
      <c r="O57" s="240"/>
    </row>
    <row r="58" spans="1:80" ht="22.5">
      <c r="A58" s="241">
        <v>16</v>
      </c>
      <c r="B58" s="242" t="s">
        <v>185</v>
      </c>
      <c r="C58" s="243" t="s">
        <v>186</v>
      </c>
      <c r="D58" s="244" t="s">
        <v>106</v>
      </c>
      <c r="E58" s="245">
        <v>1</v>
      </c>
      <c r="F58" s="245">
        <v>9756.94119846686</v>
      </c>
      <c r="G58" s="246">
        <f>E58*F58</f>
        <v>9756.94119846686</v>
      </c>
      <c r="H58" s="247">
        <v>0</v>
      </c>
      <c r="I58" s="248">
        <f>E58*H58</f>
        <v>0</v>
      </c>
      <c r="J58" s="247"/>
      <c r="K58" s="248">
        <f>E58*J58</f>
        <v>0</v>
      </c>
      <c r="O58" s="240">
        <v>2</v>
      </c>
      <c r="AA58" s="213">
        <v>12</v>
      </c>
      <c r="AB58" s="213">
        <v>0</v>
      </c>
      <c r="AC58" s="213">
        <v>1</v>
      </c>
      <c r="AZ58" s="213">
        <v>1</v>
      </c>
      <c r="BA58" s="213">
        <f>IF(AZ58=1,G58,0)</f>
        <v>9756.94119846686</v>
      </c>
      <c r="BB58" s="213">
        <f>IF(AZ58=2,G58,0)</f>
        <v>0</v>
      </c>
      <c r="BC58" s="213">
        <f>IF(AZ58=3,G58,0)</f>
        <v>0</v>
      </c>
      <c r="BD58" s="213">
        <f>IF(AZ58=4,G58,0)</f>
        <v>0</v>
      </c>
      <c r="BE58" s="213">
        <f>IF(AZ58=5,G58,0)</f>
        <v>0</v>
      </c>
      <c r="CA58" s="240">
        <v>12</v>
      </c>
      <c r="CB58" s="240">
        <v>0</v>
      </c>
    </row>
    <row r="59" spans="1:15" ht="12.75">
      <c r="A59" s="249"/>
      <c r="B59" s="250"/>
      <c r="C59" s="329" t="s">
        <v>187</v>
      </c>
      <c r="D59" s="330"/>
      <c r="E59" s="330"/>
      <c r="F59" s="330"/>
      <c r="G59" s="331"/>
      <c r="I59" s="251"/>
      <c r="K59" s="251"/>
      <c r="L59" s="252" t="s">
        <v>187</v>
      </c>
      <c r="O59" s="240">
        <v>3</v>
      </c>
    </row>
    <row r="60" spans="1:80" ht="12.75">
      <c r="A60" s="279">
        <v>17</v>
      </c>
      <c r="B60" s="280" t="s">
        <v>188</v>
      </c>
      <c r="C60" s="281" t="s">
        <v>189</v>
      </c>
      <c r="D60" s="282" t="s">
        <v>106</v>
      </c>
      <c r="E60" s="283">
        <v>1</v>
      </c>
      <c r="F60" s="283">
        <v>12000</v>
      </c>
      <c r="G60" s="284">
        <f>E60*F60</f>
        <v>12000</v>
      </c>
      <c r="H60" s="247">
        <v>0</v>
      </c>
      <c r="I60" s="248">
        <f>E60*H60</f>
        <v>0</v>
      </c>
      <c r="J60" s="247"/>
      <c r="K60" s="248">
        <f>E60*J60</f>
        <v>0</v>
      </c>
      <c r="O60" s="240">
        <v>2</v>
      </c>
      <c r="AA60" s="213">
        <v>12</v>
      </c>
      <c r="AB60" s="213">
        <v>0</v>
      </c>
      <c r="AC60" s="213">
        <v>2</v>
      </c>
      <c r="AZ60" s="213">
        <v>1</v>
      </c>
      <c r="BA60" s="213">
        <f>IF(AZ60=1,G60,0)</f>
        <v>12000</v>
      </c>
      <c r="BB60" s="213">
        <f>IF(AZ60=2,G60,0)</f>
        <v>0</v>
      </c>
      <c r="BC60" s="213">
        <f>IF(AZ60=3,G60,0)</f>
        <v>0</v>
      </c>
      <c r="BD60" s="213">
        <f>IF(AZ60=4,G60,0)</f>
        <v>0</v>
      </c>
      <c r="BE60" s="213">
        <f>IF(AZ60=5,G60,0)</f>
        <v>0</v>
      </c>
      <c r="CA60" s="240">
        <v>12</v>
      </c>
      <c r="CB60" s="240">
        <v>0</v>
      </c>
    </row>
    <row r="61" spans="1:15" ht="12.75">
      <c r="A61" s="285"/>
      <c r="B61" s="286"/>
      <c r="C61" s="332" t="s">
        <v>190</v>
      </c>
      <c r="D61" s="333"/>
      <c r="E61" s="333"/>
      <c r="F61" s="333"/>
      <c r="G61" s="334"/>
      <c r="I61" s="251"/>
      <c r="K61" s="251"/>
      <c r="L61" s="252" t="s">
        <v>190</v>
      </c>
      <c r="O61" s="240">
        <v>3</v>
      </c>
    </row>
    <row r="62" spans="1:80" ht="12.75">
      <c r="A62" s="241">
        <v>18</v>
      </c>
      <c r="B62" s="242" t="s">
        <v>191</v>
      </c>
      <c r="C62" s="243" t="s">
        <v>192</v>
      </c>
      <c r="D62" s="244" t="s">
        <v>137</v>
      </c>
      <c r="E62" s="245">
        <v>25.175</v>
      </c>
      <c r="F62" s="245">
        <v>48.784705992334295</v>
      </c>
      <c r="G62" s="246">
        <f>E62*F62</f>
        <v>1228.154973357016</v>
      </c>
      <c r="H62" s="247">
        <v>0</v>
      </c>
      <c r="I62" s="248">
        <f>E62*H62</f>
        <v>0</v>
      </c>
      <c r="J62" s="247"/>
      <c r="K62" s="248">
        <f>E62*J62</f>
        <v>0</v>
      </c>
      <c r="O62" s="240">
        <v>2</v>
      </c>
      <c r="AA62" s="213">
        <v>12</v>
      </c>
      <c r="AB62" s="213">
        <v>0</v>
      </c>
      <c r="AC62" s="213">
        <v>3</v>
      </c>
      <c r="AZ62" s="213">
        <v>1</v>
      </c>
      <c r="BA62" s="213">
        <f>IF(AZ62=1,G62,0)</f>
        <v>1228.154973357016</v>
      </c>
      <c r="BB62" s="213">
        <f>IF(AZ62=2,G62,0)</f>
        <v>0</v>
      </c>
      <c r="BC62" s="213">
        <f>IF(AZ62=3,G62,0)</f>
        <v>0</v>
      </c>
      <c r="BD62" s="213">
        <f>IF(AZ62=4,G62,0)</f>
        <v>0</v>
      </c>
      <c r="BE62" s="213">
        <f>IF(AZ62=5,G62,0)</f>
        <v>0</v>
      </c>
      <c r="CA62" s="240">
        <v>12</v>
      </c>
      <c r="CB62" s="240">
        <v>0</v>
      </c>
    </row>
    <row r="63" spans="1:15" ht="22.5">
      <c r="A63" s="249"/>
      <c r="B63" s="253"/>
      <c r="C63" s="327" t="s">
        <v>193</v>
      </c>
      <c r="D63" s="328"/>
      <c r="E63" s="254">
        <v>25.175</v>
      </c>
      <c r="F63" s="255"/>
      <c r="G63" s="256"/>
      <c r="H63" s="257"/>
      <c r="I63" s="251"/>
      <c r="J63" s="258"/>
      <c r="K63" s="251"/>
      <c r="M63" s="252" t="s">
        <v>193</v>
      </c>
      <c r="O63" s="240"/>
    </row>
    <row r="64" spans="1:57" ht="12.75">
      <c r="A64" s="259"/>
      <c r="B64" s="260" t="s">
        <v>93</v>
      </c>
      <c r="C64" s="261" t="s">
        <v>128</v>
      </c>
      <c r="D64" s="262"/>
      <c r="E64" s="263"/>
      <c r="F64" s="264"/>
      <c r="G64" s="265">
        <f>SUM(G7:G63)</f>
        <v>148229.84891983733</v>
      </c>
      <c r="H64" s="266"/>
      <c r="I64" s="267">
        <f>SUM(I7:I63)</f>
        <v>107.60446625</v>
      </c>
      <c r="J64" s="266"/>
      <c r="K64" s="267">
        <f>SUM(K7:K63)</f>
        <v>0</v>
      </c>
      <c r="O64" s="240">
        <v>4</v>
      </c>
      <c r="BA64" s="268">
        <f>SUM(BA7:BA63)</f>
        <v>148229.84891983733</v>
      </c>
      <c r="BB64" s="268">
        <f>SUM(BB7:BB63)</f>
        <v>0</v>
      </c>
      <c r="BC64" s="268">
        <f>SUM(BC7:BC63)</f>
        <v>0</v>
      </c>
      <c r="BD64" s="268">
        <f>SUM(BD7:BD63)</f>
        <v>0</v>
      </c>
      <c r="BE64" s="268">
        <f>SUM(BE7:BE63)</f>
        <v>0</v>
      </c>
    </row>
    <row r="65" spans="1:15" ht="12.75">
      <c r="A65" s="230" t="s">
        <v>90</v>
      </c>
      <c r="B65" s="231" t="s">
        <v>194</v>
      </c>
      <c r="C65" s="232" t="s">
        <v>195</v>
      </c>
      <c r="D65" s="233"/>
      <c r="E65" s="234"/>
      <c r="F65" s="234"/>
      <c r="G65" s="235"/>
      <c r="H65" s="236"/>
      <c r="I65" s="237"/>
      <c r="J65" s="238"/>
      <c r="K65" s="239"/>
      <c r="O65" s="240">
        <v>1</v>
      </c>
    </row>
    <row r="66" spans="1:80" ht="12.75">
      <c r="A66" s="241">
        <v>19</v>
      </c>
      <c r="B66" s="242" t="s">
        <v>197</v>
      </c>
      <c r="C66" s="243" t="s">
        <v>198</v>
      </c>
      <c r="D66" s="244" t="s">
        <v>131</v>
      </c>
      <c r="E66" s="245">
        <v>132.5</v>
      </c>
      <c r="F66" s="245">
        <v>29.27082359540058</v>
      </c>
      <c r="G66" s="246">
        <f>E66*F66</f>
        <v>3878.3841263905765</v>
      </c>
      <c r="H66" s="247">
        <v>0.23597</v>
      </c>
      <c r="I66" s="248">
        <f>E66*H66</f>
        <v>31.266025000000003</v>
      </c>
      <c r="J66" s="247">
        <v>0</v>
      </c>
      <c r="K66" s="248">
        <f>E66*J66</f>
        <v>0</v>
      </c>
      <c r="O66" s="240">
        <v>2</v>
      </c>
      <c r="AA66" s="213">
        <v>1</v>
      </c>
      <c r="AB66" s="213">
        <v>1</v>
      </c>
      <c r="AC66" s="213">
        <v>1</v>
      </c>
      <c r="AZ66" s="213">
        <v>1</v>
      </c>
      <c r="BA66" s="213">
        <f>IF(AZ66=1,G66,0)</f>
        <v>3878.3841263905765</v>
      </c>
      <c r="BB66" s="213">
        <f>IF(AZ66=2,G66,0)</f>
        <v>0</v>
      </c>
      <c r="BC66" s="213">
        <f>IF(AZ66=3,G66,0)</f>
        <v>0</v>
      </c>
      <c r="BD66" s="213">
        <f>IF(AZ66=4,G66,0)</f>
        <v>0</v>
      </c>
      <c r="BE66" s="213">
        <f>IF(AZ66=5,G66,0)</f>
        <v>0</v>
      </c>
      <c r="CA66" s="240">
        <v>1</v>
      </c>
      <c r="CB66" s="240">
        <v>1</v>
      </c>
    </row>
    <row r="67" spans="1:15" ht="12.75">
      <c r="A67" s="249"/>
      <c r="B67" s="250"/>
      <c r="C67" s="329" t="s">
        <v>199</v>
      </c>
      <c r="D67" s="330"/>
      <c r="E67" s="330"/>
      <c r="F67" s="330"/>
      <c r="G67" s="331"/>
      <c r="I67" s="251"/>
      <c r="K67" s="251"/>
      <c r="L67" s="252" t="s">
        <v>199</v>
      </c>
      <c r="O67" s="240">
        <v>3</v>
      </c>
    </row>
    <row r="68" spans="1:15" ht="12.75">
      <c r="A68" s="249"/>
      <c r="B68" s="253"/>
      <c r="C68" s="327" t="s">
        <v>200</v>
      </c>
      <c r="D68" s="328"/>
      <c r="E68" s="254">
        <v>132.5</v>
      </c>
      <c r="F68" s="255"/>
      <c r="G68" s="256"/>
      <c r="H68" s="257"/>
      <c r="I68" s="251"/>
      <c r="J68" s="258"/>
      <c r="K68" s="251"/>
      <c r="M68" s="252" t="s">
        <v>200</v>
      </c>
      <c r="O68" s="240"/>
    </row>
    <row r="69" spans="1:57" ht="12.75">
      <c r="A69" s="259"/>
      <c r="B69" s="260" t="s">
        <v>93</v>
      </c>
      <c r="C69" s="261" t="s">
        <v>196</v>
      </c>
      <c r="D69" s="262"/>
      <c r="E69" s="263"/>
      <c r="F69" s="264"/>
      <c r="G69" s="265">
        <f>SUM(G65:G68)</f>
        <v>3878.3841263905765</v>
      </c>
      <c r="H69" s="266"/>
      <c r="I69" s="267">
        <f>SUM(I65:I68)</f>
        <v>31.266025000000003</v>
      </c>
      <c r="J69" s="266"/>
      <c r="K69" s="267">
        <f>SUM(K65:K68)</f>
        <v>0</v>
      </c>
      <c r="O69" s="240">
        <v>4</v>
      </c>
      <c r="BA69" s="268">
        <f>SUM(BA65:BA68)</f>
        <v>3878.3841263905765</v>
      </c>
      <c r="BB69" s="268">
        <f>SUM(BB65:BB68)</f>
        <v>0</v>
      </c>
      <c r="BC69" s="268">
        <f>SUM(BC65:BC68)</f>
        <v>0</v>
      </c>
      <c r="BD69" s="268">
        <f>SUM(BD65:BD68)</f>
        <v>0</v>
      </c>
      <c r="BE69" s="268">
        <f>SUM(BE65:BE68)</f>
        <v>0</v>
      </c>
    </row>
    <row r="70" spans="1:15" ht="12.75">
      <c r="A70" s="230" t="s">
        <v>90</v>
      </c>
      <c r="B70" s="231" t="s">
        <v>201</v>
      </c>
      <c r="C70" s="232" t="s">
        <v>202</v>
      </c>
      <c r="D70" s="233"/>
      <c r="E70" s="234"/>
      <c r="F70" s="234"/>
      <c r="G70" s="235"/>
      <c r="H70" s="236"/>
      <c r="I70" s="237"/>
      <c r="J70" s="238"/>
      <c r="K70" s="239"/>
      <c r="O70" s="240">
        <v>1</v>
      </c>
    </row>
    <row r="71" spans="1:80" ht="12.75">
      <c r="A71" s="241">
        <v>20</v>
      </c>
      <c r="B71" s="242" t="s">
        <v>204</v>
      </c>
      <c r="C71" s="243" t="s">
        <v>205</v>
      </c>
      <c r="D71" s="244" t="s">
        <v>137</v>
      </c>
      <c r="E71" s="245">
        <v>15.105</v>
      </c>
      <c r="F71" s="245">
        <v>341.49294194634007</v>
      </c>
      <c r="G71" s="246">
        <f>E71*F71</f>
        <v>5158.2508880994665</v>
      </c>
      <c r="H71" s="247">
        <v>1.1322</v>
      </c>
      <c r="I71" s="248">
        <f>E71*H71</f>
        <v>17.101881000000002</v>
      </c>
      <c r="J71" s="247">
        <v>0</v>
      </c>
      <c r="K71" s="248">
        <f>E71*J71</f>
        <v>0</v>
      </c>
      <c r="O71" s="240">
        <v>2</v>
      </c>
      <c r="AA71" s="213">
        <v>1</v>
      </c>
      <c r="AB71" s="213">
        <v>1</v>
      </c>
      <c r="AC71" s="213">
        <v>1</v>
      </c>
      <c r="AZ71" s="213">
        <v>1</v>
      </c>
      <c r="BA71" s="213">
        <f>IF(AZ71=1,G71,0)</f>
        <v>5158.2508880994665</v>
      </c>
      <c r="BB71" s="213">
        <f>IF(AZ71=2,G71,0)</f>
        <v>0</v>
      </c>
      <c r="BC71" s="213">
        <f>IF(AZ71=3,G71,0)</f>
        <v>0</v>
      </c>
      <c r="BD71" s="213">
        <f>IF(AZ71=4,G71,0)</f>
        <v>0</v>
      </c>
      <c r="BE71" s="213">
        <f>IF(AZ71=5,G71,0)</f>
        <v>0</v>
      </c>
      <c r="CA71" s="240">
        <v>1</v>
      </c>
      <c r="CB71" s="240">
        <v>1</v>
      </c>
    </row>
    <row r="72" spans="1:15" ht="22.5">
      <c r="A72" s="249"/>
      <c r="B72" s="253"/>
      <c r="C72" s="327" t="s">
        <v>206</v>
      </c>
      <c r="D72" s="328"/>
      <c r="E72" s="254">
        <v>15.105</v>
      </c>
      <c r="F72" s="255"/>
      <c r="G72" s="256"/>
      <c r="H72" s="257"/>
      <c r="I72" s="251"/>
      <c r="J72" s="258"/>
      <c r="K72" s="251"/>
      <c r="M72" s="252" t="s">
        <v>206</v>
      </c>
      <c r="O72" s="240"/>
    </row>
    <row r="73" spans="1:57" ht="12.75">
      <c r="A73" s="259"/>
      <c r="B73" s="260" t="s">
        <v>93</v>
      </c>
      <c r="C73" s="261" t="s">
        <v>203</v>
      </c>
      <c r="D73" s="262"/>
      <c r="E73" s="263"/>
      <c r="F73" s="264"/>
      <c r="G73" s="265">
        <f>SUM(G70:G72)</f>
        <v>5158.2508880994665</v>
      </c>
      <c r="H73" s="266"/>
      <c r="I73" s="267">
        <f>SUM(I70:I72)</f>
        <v>17.101881000000002</v>
      </c>
      <c r="J73" s="266"/>
      <c r="K73" s="267">
        <f>SUM(K70:K72)</f>
        <v>0</v>
      </c>
      <c r="O73" s="240">
        <v>4</v>
      </c>
      <c r="BA73" s="268">
        <f>SUM(BA70:BA72)</f>
        <v>5158.2508880994665</v>
      </c>
      <c r="BB73" s="268">
        <f>SUM(BB70:BB72)</f>
        <v>0</v>
      </c>
      <c r="BC73" s="268">
        <f>SUM(BC70:BC72)</f>
        <v>0</v>
      </c>
      <c r="BD73" s="268">
        <f>SUM(BD70:BD72)</f>
        <v>0</v>
      </c>
      <c r="BE73" s="268">
        <f>SUM(BE70:BE72)</f>
        <v>0</v>
      </c>
    </row>
    <row r="74" spans="1:15" ht="12.75">
      <c r="A74" s="230" t="s">
        <v>90</v>
      </c>
      <c r="B74" s="231" t="s">
        <v>207</v>
      </c>
      <c r="C74" s="232" t="s">
        <v>208</v>
      </c>
      <c r="D74" s="233"/>
      <c r="E74" s="234"/>
      <c r="F74" s="234"/>
      <c r="G74" s="235"/>
      <c r="H74" s="236"/>
      <c r="I74" s="237"/>
      <c r="J74" s="238"/>
      <c r="K74" s="239"/>
      <c r="O74" s="240">
        <v>1</v>
      </c>
    </row>
    <row r="75" spans="1:80" ht="12.75">
      <c r="A75" s="241">
        <v>21</v>
      </c>
      <c r="B75" s="242" t="s">
        <v>210</v>
      </c>
      <c r="C75" s="243" t="s">
        <v>211</v>
      </c>
      <c r="D75" s="244" t="s">
        <v>212</v>
      </c>
      <c r="E75" s="245">
        <v>6</v>
      </c>
      <c r="F75" s="245">
        <v>243.9235299616715</v>
      </c>
      <c r="G75" s="246">
        <f>E75*F75</f>
        <v>1463.541179770029</v>
      </c>
      <c r="H75" s="247">
        <v>4E-05</v>
      </c>
      <c r="I75" s="248">
        <f>E75*H75</f>
        <v>0.00024000000000000003</v>
      </c>
      <c r="J75" s="247">
        <v>0</v>
      </c>
      <c r="K75" s="248">
        <f>E75*J75</f>
        <v>0</v>
      </c>
      <c r="O75" s="240">
        <v>2</v>
      </c>
      <c r="AA75" s="213">
        <v>1</v>
      </c>
      <c r="AB75" s="213">
        <v>1</v>
      </c>
      <c r="AC75" s="213">
        <v>1</v>
      </c>
      <c r="AZ75" s="213">
        <v>1</v>
      </c>
      <c r="BA75" s="213">
        <f>IF(AZ75=1,G75,0)</f>
        <v>1463.541179770029</v>
      </c>
      <c r="BB75" s="213">
        <f>IF(AZ75=2,G75,0)</f>
        <v>0</v>
      </c>
      <c r="BC75" s="213">
        <f>IF(AZ75=3,G75,0)</f>
        <v>0</v>
      </c>
      <c r="BD75" s="213">
        <f>IF(AZ75=4,G75,0)</f>
        <v>0</v>
      </c>
      <c r="BE75" s="213">
        <f>IF(AZ75=5,G75,0)</f>
        <v>0</v>
      </c>
      <c r="CA75" s="240">
        <v>1</v>
      </c>
      <c r="CB75" s="240">
        <v>1</v>
      </c>
    </row>
    <row r="76" spans="1:15" ht="22.5">
      <c r="A76" s="249"/>
      <c r="B76" s="250"/>
      <c r="C76" s="329" t="s">
        <v>213</v>
      </c>
      <c r="D76" s="330"/>
      <c r="E76" s="330"/>
      <c r="F76" s="330"/>
      <c r="G76" s="331"/>
      <c r="I76" s="251"/>
      <c r="K76" s="251"/>
      <c r="L76" s="252" t="s">
        <v>213</v>
      </c>
      <c r="O76" s="240">
        <v>3</v>
      </c>
    </row>
    <row r="77" spans="1:15" ht="22.5">
      <c r="A77" s="249"/>
      <c r="B77" s="250"/>
      <c r="C77" s="329" t="s">
        <v>214</v>
      </c>
      <c r="D77" s="330"/>
      <c r="E77" s="330"/>
      <c r="F77" s="330"/>
      <c r="G77" s="331"/>
      <c r="I77" s="251"/>
      <c r="K77" s="251"/>
      <c r="L77" s="252" t="s">
        <v>214</v>
      </c>
      <c r="O77" s="240">
        <v>3</v>
      </c>
    </row>
    <row r="78" spans="1:80" ht="12.75">
      <c r="A78" s="241">
        <v>22</v>
      </c>
      <c r="B78" s="242" t="s">
        <v>215</v>
      </c>
      <c r="C78" s="243" t="s">
        <v>216</v>
      </c>
      <c r="D78" s="244" t="s">
        <v>212</v>
      </c>
      <c r="E78" s="245">
        <v>6</v>
      </c>
      <c r="F78" s="245">
        <v>243.9235299616715</v>
      </c>
      <c r="G78" s="246">
        <f>E78*F78</f>
        <v>1463.541179770029</v>
      </c>
      <c r="H78" s="247">
        <v>3E-05</v>
      </c>
      <c r="I78" s="248">
        <f>E78*H78</f>
        <v>0.00018</v>
      </c>
      <c r="J78" s="247">
        <v>0</v>
      </c>
      <c r="K78" s="248">
        <f>E78*J78</f>
        <v>0</v>
      </c>
      <c r="O78" s="240">
        <v>2</v>
      </c>
      <c r="AA78" s="213">
        <v>1</v>
      </c>
      <c r="AB78" s="213">
        <v>0</v>
      </c>
      <c r="AC78" s="213">
        <v>0</v>
      </c>
      <c r="AZ78" s="213">
        <v>1</v>
      </c>
      <c r="BA78" s="213">
        <f>IF(AZ78=1,G78,0)</f>
        <v>1463.541179770029</v>
      </c>
      <c r="BB78" s="213">
        <f>IF(AZ78=2,G78,0)</f>
        <v>0</v>
      </c>
      <c r="BC78" s="213">
        <f>IF(AZ78=3,G78,0)</f>
        <v>0</v>
      </c>
      <c r="BD78" s="213">
        <f>IF(AZ78=4,G78,0)</f>
        <v>0</v>
      </c>
      <c r="BE78" s="213">
        <f>IF(AZ78=5,G78,0)</f>
        <v>0</v>
      </c>
      <c r="CA78" s="240">
        <v>1</v>
      </c>
      <c r="CB78" s="240">
        <v>0</v>
      </c>
    </row>
    <row r="79" spans="1:15" ht="22.5">
      <c r="A79" s="249"/>
      <c r="B79" s="250"/>
      <c r="C79" s="329" t="s">
        <v>217</v>
      </c>
      <c r="D79" s="330"/>
      <c r="E79" s="330"/>
      <c r="F79" s="330"/>
      <c r="G79" s="331"/>
      <c r="I79" s="251"/>
      <c r="K79" s="251"/>
      <c r="L79" s="252" t="s">
        <v>217</v>
      </c>
      <c r="O79" s="240">
        <v>3</v>
      </c>
    </row>
    <row r="80" spans="1:15" ht="22.5">
      <c r="A80" s="249"/>
      <c r="B80" s="250"/>
      <c r="C80" s="329" t="s">
        <v>214</v>
      </c>
      <c r="D80" s="330"/>
      <c r="E80" s="330"/>
      <c r="F80" s="330"/>
      <c r="G80" s="331"/>
      <c r="I80" s="251"/>
      <c r="K80" s="251"/>
      <c r="L80" s="252" t="s">
        <v>214</v>
      </c>
      <c r="O80" s="240">
        <v>3</v>
      </c>
    </row>
    <row r="81" spans="1:80" ht="22.5">
      <c r="A81" s="288">
        <v>45</v>
      </c>
      <c r="B81" s="289" t="s">
        <v>275</v>
      </c>
      <c r="C81" s="290" t="s">
        <v>427</v>
      </c>
      <c r="D81" s="291" t="s">
        <v>131</v>
      </c>
      <c r="E81" s="287">
        <v>132.5</v>
      </c>
      <c r="F81" s="287">
        <f>780.555295877349+103.348306236403</f>
        <v>883.903602113752</v>
      </c>
      <c r="G81" s="292">
        <f>E81*F81</f>
        <v>117117.22728007214</v>
      </c>
      <c r="H81" s="247">
        <v>0.0051</v>
      </c>
      <c r="I81" s="248">
        <f>E81*H81</f>
        <v>0.6757500000000001</v>
      </c>
      <c r="J81" s="247"/>
      <c r="K81" s="248">
        <f>E81*J81</f>
        <v>0</v>
      </c>
      <c r="O81" s="240">
        <v>2</v>
      </c>
      <c r="AA81" s="213">
        <v>12</v>
      </c>
      <c r="AB81" s="213">
        <v>0</v>
      </c>
      <c r="AC81" s="213">
        <v>10</v>
      </c>
      <c r="AZ81" s="213">
        <v>1</v>
      </c>
      <c r="BA81" s="213">
        <f>IF(AZ81=1,G81,0)</f>
        <v>117117.22728007214</v>
      </c>
      <c r="BB81" s="213">
        <f>IF(AZ81=2,G81,0)</f>
        <v>0</v>
      </c>
      <c r="BC81" s="213">
        <f>IF(AZ81=3,G81,0)</f>
        <v>0</v>
      </c>
      <c r="BD81" s="213">
        <f>IF(AZ81=4,G81,0)</f>
        <v>0</v>
      </c>
      <c r="BE81" s="213">
        <f>IF(AZ81=5,G81,0)</f>
        <v>0</v>
      </c>
      <c r="CA81" s="240">
        <v>12</v>
      </c>
      <c r="CB81" s="240">
        <v>0</v>
      </c>
    </row>
    <row r="82" spans="1:15" ht="12.75">
      <c r="A82" s="249"/>
      <c r="B82" s="250"/>
      <c r="C82" s="329" t="s">
        <v>274</v>
      </c>
      <c r="D82" s="330"/>
      <c r="E82" s="330"/>
      <c r="F82" s="330"/>
      <c r="G82" s="331"/>
      <c r="I82" s="251"/>
      <c r="K82" s="251"/>
      <c r="L82" s="252" t="s">
        <v>274</v>
      </c>
      <c r="O82" s="240">
        <v>3</v>
      </c>
    </row>
    <row r="83" spans="1:15" ht="12.75">
      <c r="A83" s="249"/>
      <c r="B83" s="250"/>
      <c r="C83" s="329" t="s">
        <v>221</v>
      </c>
      <c r="D83" s="330"/>
      <c r="E83" s="330"/>
      <c r="F83" s="330"/>
      <c r="G83" s="331"/>
      <c r="I83" s="251"/>
      <c r="K83" s="251"/>
      <c r="L83" s="252" t="s">
        <v>221</v>
      </c>
      <c r="O83" s="240">
        <v>3</v>
      </c>
    </row>
    <row r="84" spans="1:15" ht="12.75">
      <c r="A84" s="249"/>
      <c r="B84" s="253"/>
      <c r="C84" s="327" t="s">
        <v>200</v>
      </c>
      <c r="D84" s="328"/>
      <c r="E84" s="254">
        <v>132.5</v>
      </c>
      <c r="F84" s="255"/>
      <c r="G84" s="256"/>
      <c r="H84" s="257"/>
      <c r="I84" s="251"/>
      <c r="J84" s="258"/>
      <c r="K84" s="251"/>
      <c r="M84" s="252" t="s">
        <v>428</v>
      </c>
      <c r="O84" s="240"/>
    </row>
    <row r="85" spans="1:80" ht="12.75">
      <c r="A85" s="288">
        <v>23</v>
      </c>
      <c r="B85" s="289" t="s">
        <v>218</v>
      </c>
      <c r="C85" s="290" t="s">
        <v>219</v>
      </c>
      <c r="D85" s="291" t="s">
        <v>212</v>
      </c>
      <c r="E85" s="287">
        <v>6</v>
      </c>
      <c r="F85" s="287">
        <f>1463.54117977003+239.875079922034</f>
        <v>1703.4162596920642</v>
      </c>
      <c r="G85" s="292">
        <f>E85*F85</f>
        <v>10220.497558152385</v>
      </c>
      <c r="H85" s="247">
        <v>0.0067</v>
      </c>
      <c r="I85" s="248">
        <f>E85*H85</f>
        <v>0.0402</v>
      </c>
      <c r="J85" s="247"/>
      <c r="K85" s="248">
        <f>E85*J85</f>
        <v>0</v>
      </c>
      <c r="O85" s="240">
        <v>2</v>
      </c>
      <c r="AA85" s="213">
        <v>12</v>
      </c>
      <c r="AB85" s="213">
        <v>0</v>
      </c>
      <c r="AC85" s="213">
        <v>6</v>
      </c>
      <c r="AZ85" s="213">
        <v>1</v>
      </c>
      <c r="BA85" s="213">
        <f>IF(AZ85=1,G85,0)</f>
        <v>10220.497558152385</v>
      </c>
      <c r="BB85" s="213">
        <f>IF(AZ85=2,G85,0)</f>
        <v>0</v>
      </c>
      <c r="BC85" s="213">
        <f>IF(AZ85=3,G85,0)</f>
        <v>0</v>
      </c>
      <c r="BD85" s="213">
        <f>IF(AZ85=4,G85,0)</f>
        <v>0</v>
      </c>
      <c r="BE85" s="213">
        <f>IF(AZ85=5,G85,0)</f>
        <v>0</v>
      </c>
      <c r="CA85" s="240">
        <v>12</v>
      </c>
      <c r="CB85" s="240">
        <v>0</v>
      </c>
    </row>
    <row r="86" spans="1:15" ht="12.75">
      <c r="A86" s="249"/>
      <c r="B86" s="250"/>
      <c r="C86" s="329" t="s">
        <v>220</v>
      </c>
      <c r="D86" s="330"/>
      <c r="E86" s="330"/>
      <c r="F86" s="330"/>
      <c r="G86" s="331"/>
      <c r="I86" s="251"/>
      <c r="K86" s="251"/>
      <c r="L86" s="252" t="s">
        <v>220</v>
      </c>
      <c r="O86" s="240">
        <v>3</v>
      </c>
    </row>
    <row r="87" spans="1:15" ht="12.75">
      <c r="A87" s="249"/>
      <c r="B87" s="250"/>
      <c r="C87" s="329" t="s">
        <v>221</v>
      </c>
      <c r="D87" s="330"/>
      <c r="E87" s="330"/>
      <c r="F87" s="330"/>
      <c r="G87" s="331"/>
      <c r="I87" s="251"/>
      <c r="K87" s="251"/>
      <c r="L87" s="252" t="s">
        <v>221</v>
      </c>
      <c r="O87" s="240">
        <v>3</v>
      </c>
    </row>
    <row r="88" spans="1:80" ht="12.75">
      <c r="A88" s="288">
        <v>24</v>
      </c>
      <c r="B88" s="289" t="s">
        <v>222</v>
      </c>
      <c r="C88" s="290" t="s">
        <v>223</v>
      </c>
      <c r="D88" s="291" t="s">
        <v>212</v>
      </c>
      <c r="E88" s="287">
        <v>6</v>
      </c>
      <c r="F88" s="287">
        <f>243.923529961672+39.9791799982699</f>
        <v>283.9027099599419</v>
      </c>
      <c r="G88" s="292">
        <f>E88*F88</f>
        <v>1703.4162597596514</v>
      </c>
      <c r="H88" s="247">
        <v>0.0012</v>
      </c>
      <c r="I88" s="248">
        <f>E88*H88</f>
        <v>0.0072</v>
      </c>
      <c r="J88" s="247"/>
      <c r="K88" s="248">
        <f>E88*J88</f>
        <v>0</v>
      </c>
      <c r="O88" s="240">
        <v>2</v>
      </c>
      <c r="AA88" s="213">
        <v>12</v>
      </c>
      <c r="AB88" s="213">
        <v>0</v>
      </c>
      <c r="AC88" s="213">
        <v>7</v>
      </c>
      <c r="AZ88" s="213">
        <v>1</v>
      </c>
      <c r="BA88" s="213">
        <f>IF(AZ88=1,G88,0)</f>
        <v>1703.4162597596514</v>
      </c>
      <c r="BB88" s="213">
        <f>IF(AZ88=2,G88,0)</f>
        <v>0</v>
      </c>
      <c r="BC88" s="213">
        <f>IF(AZ88=3,G88,0)</f>
        <v>0</v>
      </c>
      <c r="BD88" s="213">
        <f>IF(AZ88=4,G88,0)</f>
        <v>0</v>
      </c>
      <c r="BE88" s="213">
        <f>IF(AZ88=5,G88,0)</f>
        <v>0</v>
      </c>
      <c r="CA88" s="240">
        <v>12</v>
      </c>
      <c r="CB88" s="240">
        <v>0</v>
      </c>
    </row>
    <row r="89" spans="1:15" ht="12.75">
      <c r="A89" s="249"/>
      <c r="B89" s="250"/>
      <c r="C89" s="329" t="s">
        <v>221</v>
      </c>
      <c r="D89" s="330"/>
      <c r="E89" s="330"/>
      <c r="F89" s="330"/>
      <c r="G89" s="331"/>
      <c r="I89" s="251"/>
      <c r="K89" s="251"/>
      <c r="L89" s="252" t="s">
        <v>221</v>
      </c>
      <c r="O89" s="240">
        <v>3</v>
      </c>
    </row>
    <row r="90" spans="1:57" ht="12.75">
      <c r="A90" s="259"/>
      <c r="B90" s="260" t="s">
        <v>93</v>
      </c>
      <c r="C90" s="261" t="s">
        <v>209</v>
      </c>
      <c r="D90" s="262"/>
      <c r="E90" s="263"/>
      <c r="F90" s="264"/>
      <c r="G90" s="265">
        <f>SUM(G74:G89)</f>
        <v>131968.22345752423</v>
      </c>
      <c r="H90" s="266"/>
      <c r="I90" s="267">
        <f>SUM(I74:I89)</f>
        <v>0.72357</v>
      </c>
      <c r="J90" s="266"/>
      <c r="K90" s="267">
        <f>SUM(K74:K89)</f>
        <v>0</v>
      </c>
      <c r="O90" s="240">
        <v>4</v>
      </c>
      <c r="BA90" s="268">
        <f>SUM(BA74:BA89)</f>
        <v>131968.22345752423</v>
      </c>
      <c r="BB90" s="268">
        <f>SUM(BB74:BB89)</f>
        <v>0</v>
      </c>
      <c r="BC90" s="268">
        <f>SUM(BC74:BC89)</f>
        <v>0</v>
      </c>
      <c r="BD90" s="268">
        <f>SUM(BD74:BD89)</f>
        <v>0</v>
      </c>
      <c r="BE90" s="268">
        <f>SUM(BE74:BE89)</f>
        <v>0</v>
      </c>
    </row>
    <row r="91" spans="1:15" ht="12.75">
      <c r="A91" s="230" t="s">
        <v>90</v>
      </c>
      <c r="B91" s="231" t="s">
        <v>224</v>
      </c>
      <c r="C91" s="232" t="s">
        <v>225</v>
      </c>
      <c r="D91" s="233"/>
      <c r="E91" s="234"/>
      <c r="F91" s="234"/>
      <c r="G91" s="235"/>
      <c r="H91" s="236"/>
      <c r="I91" s="237"/>
      <c r="J91" s="238"/>
      <c r="K91" s="239"/>
      <c r="O91" s="240">
        <v>1</v>
      </c>
    </row>
    <row r="92" spans="1:80" ht="12.75">
      <c r="A92" s="241">
        <v>25</v>
      </c>
      <c r="B92" s="242" t="s">
        <v>227</v>
      </c>
      <c r="C92" s="243" t="s">
        <v>228</v>
      </c>
      <c r="D92" s="244" t="s">
        <v>131</v>
      </c>
      <c r="E92" s="245">
        <v>132.5</v>
      </c>
      <c r="F92" s="245">
        <v>9.75694119846686</v>
      </c>
      <c r="G92" s="246">
        <f>E92*F92</f>
        <v>1292.794708796859</v>
      </c>
      <c r="H92" s="247">
        <v>0</v>
      </c>
      <c r="I92" s="248">
        <f>E92*H92</f>
        <v>0</v>
      </c>
      <c r="J92" s="247"/>
      <c r="K92" s="248">
        <f>E92*J92</f>
        <v>0</v>
      </c>
      <c r="O92" s="240">
        <v>2</v>
      </c>
      <c r="AA92" s="213">
        <v>12</v>
      </c>
      <c r="AB92" s="213">
        <v>0</v>
      </c>
      <c r="AC92" s="213">
        <v>8</v>
      </c>
      <c r="AZ92" s="213">
        <v>1</v>
      </c>
      <c r="BA92" s="213">
        <f>IF(AZ92=1,G92,0)</f>
        <v>1292.794708796859</v>
      </c>
      <c r="BB92" s="213">
        <f>IF(AZ92=2,G92,0)</f>
        <v>0</v>
      </c>
      <c r="BC92" s="213">
        <f>IF(AZ92=3,G92,0)</f>
        <v>0</v>
      </c>
      <c r="BD92" s="213">
        <f>IF(AZ92=4,G92,0)</f>
        <v>0</v>
      </c>
      <c r="BE92" s="213">
        <f>IF(AZ92=5,G92,0)</f>
        <v>0</v>
      </c>
      <c r="CA92" s="240">
        <v>12</v>
      </c>
      <c r="CB92" s="240">
        <v>0</v>
      </c>
    </row>
    <row r="93" spans="1:15" ht="12.75">
      <c r="A93" s="249"/>
      <c r="B93" s="253"/>
      <c r="C93" s="327" t="s">
        <v>200</v>
      </c>
      <c r="D93" s="328"/>
      <c r="E93" s="254">
        <v>132.5</v>
      </c>
      <c r="F93" s="255"/>
      <c r="G93" s="256"/>
      <c r="H93" s="257"/>
      <c r="I93" s="251"/>
      <c r="J93" s="258"/>
      <c r="K93" s="251"/>
      <c r="M93" s="252" t="s">
        <v>200</v>
      </c>
      <c r="O93" s="240"/>
    </row>
    <row r="94" spans="1:80" ht="12.75">
      <c r="A94" s="241">
        <v>26</v>
      </c>
      <c r="B94" s="242" t="s">
        <v>229</v>
      </c>
      <c r="C94" s="243" t="s">
        <v>230</v>
      </c>
      <c r="D94" s="244" t="s">
        <v>131</v>
      </c>
      <c r="E94" s="245">
        <v>132.5</v>
      </c>
      <c r="F94" s="245">
        <v>39.02776479386744</v>
      </c>
      <c r="G94" s="246">
        <f>E94*F94</f>
        <v>5171.178835187436</v>
      </c>
      <c r="H94" s="247">
        <v>0</v>
      </c>
      <c r="I94" s="248">
        <f>E94*H94</f>
        <v>0</v>
      </c>
      <c r="J94" s="247"/>
      <c r="K94" s="248">
        <f>E94*J94</f>
        <v>0</v>
      </c>
      <c r="O94" s="240">
        <v>2</v>
      </c>
      <c r="AA94" s="213">
        <v>12</v>
      </c>
      <c r="AB94" s="213">
        <v>0</v>
      </c>
      <c r="AC94" s="213">
        <v>9</v>
      </c>
      <c r="AZ94" s="213">
        <v>1</v>
      </c>
      <c r="BA94" s="213">
        <f>IF(AZ94=1,G94,0)</f>
        <v>5171.178835187436</v>
      </c>
      <c r="BB94" s="213">
        <f>IF(AZ94=2,G94,0)</f>
        <v>0</v>
      </c>
      <c r="BC94" s="213">
        <f>IF(AZ94=3,G94,0)</f>
        <v>0</v>
      </c>
      <c r="BD94" s="213">
        <f>IF(AZ94=4,G94,0)</f>
        <v>0</v>
      </c>
      <c r="BE94" s="213">
        <f>IF(AZ94=5,G94,0)</f>
        <v>0</v>
      </c>
      <c r="CA94" s="240">
        <v>12</v>
      </c>
      <c r="CB94" s="240">
        <v>0</v>
      </c>
    </row>
    <row r="95" spans="1:15" ht="12.75">
      <c r="A95" s="249"/>
      <c r="B95" s="253"/>
      <c r="C95" s="327" t="s">
        <v>200</v>
      </c>
      <c r="D95" s="328"/>
      <c r="E95" s="254">
        <v>132.5</v>
      </c>
      <c r="F95" s="255"/>
      <c r="G95" s="256"/>
      <c r="H95" s="257"/>
      <c r="I95" s="251"/>
      <c r="J95" s="258"/>
      <c r="K95" s="251"/>
      <c r="M95" s="252" t="s">
        <v>200</v>
      </c>
      <c r="O95" s="240"/>
    </row>
    <row r="96" spans="1:80" ht="12.75">
      <c r="A96" s="241">
        <v>27</v>
      </c>
      <c r="B96" s="242" t="s">
        <v>231</v>
      </c>
      <c r="C96" s="243" t="s">
        <v>232</v>
      </c>
      <c r="D96" s="244" t="s">
        <v>106</v>
      </c>
      <c r="E96" s="245">
        <v>3</v>
      </c>
      <c r="F96" s="245">
        <v>15611.105917546976</v>
      </c>
      <c r="G96" s="246">
        <f>E96*F96</f>
        <v>46833.31775264093</v>
      </c>
      <c r="H96" s="247">
        <v>0</v>
      </c>
      <c r="I96" s="248">
        <f>E96*H96</f>
        <v>0</v>
      </c>
      <c r="J96" s="247"/>
      <c r="K96" s="248">
        <f>E96*J96</f>
        <v>0</v>
      </c>
      <c r="O96" s="240">
        <v>2</v>
      </c>
      <c r="AA96" s="213">
        <v>12</v>
      </c>
      <c r="AB96" s="213">
        <v>0</v>
      </c>
      <c r="AC96" s="213">
        <v>10</v>
      </c>
      <c r="AZ96" s="213">
        <v>1</v>
      </c>
      <c r="BA96" s="213">
        <f>IF(AZ96=1,G96,0)</f>
        <v>46833.31775264093</v>
      </c>
      <c r="BB96" s="213">
        <f>IF(AZ96=2,G96,0)</f>
        <v>0</v>
      </c>
      <c r="BC96" s="213">
        <f>IF(AZ96=3,G96,0)</f>
        <v>0</v>
      </c>
      <c r="BD96" s="213">
        <f>IF(AZ96=4,G96,0)</f>
        <v>0</v>
      </c>
      <c r="BE96" s="213">
        <f>IF(AZ96=5,G96,0)</f>
        <v>0</v>
      </c>
      <c r="CA96" s="240">
        <v>12</v>
      </c>
      <c r="CB96" s="240">
        <v>0</v>
      </c>
    </row>
    <row r="97" spans="1:15" ht="33.75">
      <c r="A97" s="249"/>
      <c r="B97" s="250"/>
      <c r="C97" s="329" t="s">
        <v>233</v>
      </c>
      <c r="D97" s="330"/>
      <c r="E97" s="330"/>
      <c r="F97" s="330"/>
      <c r="G97" s="331"/>
      <c r="I97" s="251"/>
      <c r="K97" s="251"/>
      <c r="L97" s="252" t="s">
        <v>233</v>
      </c>
      <c r="O97" s="240">
        <v>3</v>
      </c>
    </row>
    <row r="98" spans="1:15" ht="22.5">
      <c r="A98" s="249"/>
      <c r="B98" s="250"/>
      <c r="C98" s="329" t="s">
        <v>234</v>
      </c>
      <c r="D98" s="330"/>
      <c r="E98" s="330"/>
      <c r="F98" s="330"/>
      <c r="G98" s="331"/>
      <c r="I98" s="251"/>
      <c r="K98" s="251"/>
      <c r="L98" s="252" t="s">
        <v>234</v>
      </c>
      <c r="O98" s="240">
        <v>3</v>
      </c>
    </row>
    <row r="99" spans="1:80" ht="12.75">
      <c r="A99" s="241">
        <v>28</v>
      </c>
      <c r="B99" s="242" t="s">
        <v>235</v>
      </c>
      <c r="C99" s="243" t="s">
        <v>236</v>
      </c>
      <c r="D99" s="244" t="s">
        <v>106</v>
      </c>
      <c r="E99" s="245">
        <v>1</v>
      </c>
      <c r="F99" s="245">
        <v>2439.235299616715</v>
      </c>
      <c r="G99" s="246">
        <f>E99*F99</f>
        <v>2439.235299616715</v>
      </c>
      <c r="H99" s="247">
        <v>0</v>
      </c>
      <c r="I99" s="248">
        <f>E99*H99</f>
        <v>0</v>
      </c>
      <c r="J99" s="247"/>
      <c r="K99" s="248">
        <f>E99*J99</f>
        <v>0</v>
      </c>
      <c r="O99" s="240">
        <v>2</v>
      </c>
      <c r="AA99" s="213">
        <v>12</v>
      </c>
      <c r="AB99" s="213">
        <v>0</v>
      </c>
      <c r="AC99" s="213">
        <v>11</v>
      </c>
      <c r="AZ99" s="213">
        <v>1</v>
      </c>
      <c r="BA99" s="213">
        <f>IF(AZ99=1,G99,0)</f>
        <v>2439.235299616715</v>
      </c>
      <c r="BB99" s="213">
        <f>IF(AZ99=2,G99,0)</f>
        <v>0</v>
      </c>
      <c r="BC99" s="213">
        <f>IF(AZ99=3,G99,0)</f>
        <v>0</v>
      </c>
      <c r="BD99" s="213">
        <f>IF(AZ99=4,G99,0)</f>
        <v>0</v>
      </c>
      <c r="BE99" s="213">
        <f>IF(AZ99=5,G99,0)</f>
        <v>0</v>
      </c>
      <c r="CA99" s="240">
        <v>12</v>
      </c>
      <c r="CB99" s="240">
        <v>0</v>
      </c>
    </row>
    <row r="100" spans="1:15" ht="12.75">
      <c r="A100" s="249"/>
      <c r="B100" s="250"/>
      <c r="C100" s="329" t="s">
        <v>237</v>
      </c>
      <c r="D100" s="330"/>
      <c r="E100" s="330"/>
      <c r="F100" s="330"/>
      <c r="G100" s="331"/>
      <c r="I100" s="251"/>
      <c r="K100" s="251"/>
      <c r="L100" s="252" t="s">
        <v>237</v>
      </c>
      <c r="O100" s="240">
        <v>3</v>
      </c>
    </row>
    <row r="101" spans="1:15" ht="22.5">
      <c r="A101" s="249"/>
      <c r="B101" s="250"/>
      <c r="C101" s="329" t="s">
        <v>238</v>
      </c>
      <c r="D101" s="330"/>
      <c r="E101" s="330"/>
      <c r="F101" s="330"/>
      <c r="G101" s="331"/>
      <c r="I101" s="251"/>
      <c r="K101" s="251"/>
      <c r="L101" s="252" t="s">
        <v>238</v>
      </c>
      <c r="O101" s="240">
        <v>3</v>
      </c>
    </row>
    <row r="102" spans="1:57" ht="12.75">
      <c r="A102" s="259"/>
      <c r="B102" s="260" t="s">
        <v>93</v>
      </c>
      <c r="C102" s="261" t="s">
        <v>226</v>
      </c>
      <c r="D102" s="262"/>
      <c r="E102" s="263"/>
      <c r="F102" s="264"/>
      <c r="G102" s="265">
        <f>SUM(G91:G101)</f>
        <v>55736.526596241936</v>
      </c>
      <c r="H102" s="266"/>
      <c r="I102" s="267">
        <f>SUM(I91:I101)</f>
        <v>0</v>
      </c>
      <c r="J102" s="266"/>
      <c r="K102" s="267">
        <f>SUM(K91:K101)</f>
        <v>0</v>
      </c>
      <c r="O102" s="240">
        <v>4</v>
      </c>
      <c r="BA102" s="268">
        <f>SUM(BA91:BA101)</f>
        <v>55736.526596241936</v>
      </c>
      <c r="BB102" s="268">
        <f>SUM(BB91:BB101)</f>
        <v>0</v>
      </c>
      <c r="BC102" s="268">
        <f>SUM(BC91:BC101)</f>
        <v>0</v>
      </c>
      <c r="BD102" s="268">
        <f>SUM(BD91:BD101)</f>
        <v>0</v>
      </c>
      <c r="BE102" s="268">
        <f>SUM(BE91:BE101)</f>
        <v>0</v>
      </c>
    </row>
    <row r="103" spans="1:15" ht="12.75">
      <c r="A103" s="230" t="s">
        <v>90</v>
      </c>
      <c r="B103" s="231" t="s">
        <v>239</v>
      </c>
      <c r="C103" s="232" t="s">
        <v>240</v>
      </c>
      <c r="D103" s="233"/>
      <c r="E103" s="234"/>
      <c r="F103" s="234"/>
      <c r="G103" s="235"/>
      <c r="H103" s="236"/>
      <c r="I103" s="237"/>
      <c r="J103" s="238"/>
      <c r="K103" s="239"/>
      <c r="O103" s="240">
        <v>1</v>
      </c>
    </row>
    <row r="104" spans="1:80" ht="12.75">
      <c r="A104" s="241">
        <v>29</v>
      </c>
      <c r="B104" s="242" t="s">
        <v>242</v>
      </c>
      <c r="C104" s="243" t="s">
        <v>243</v>
      </c>
      <c r="D104" s="244" t="s">
        <v>244</v>
      </c>
      <c r="E104" s="245">
        <v>156.016416</v>
      </c>
      <c r="F104" s="245">
        <v>9.75694119846686</v>
      </c>
      <c r="G104" s="246">
        <f>E104*F104</f>
        <v>1522.2429969075442</v>
      </c>
      <c r="H104" s="247">
        <v>0</v>
      </c>
      <c r="I104" s="248">
        <f>E104*H104</f>
        <v>0</v>
      </c>
      <c r="J104" s="247"/>
      <c r="K104" s="248">
        <f>E104*J104</f>
        <v>0</v>
      </c>
      <c r="O104" s="240">
        <v>2</v>
      </c>
      <c r="AA104" s="213">
        <v>7</v>
      </c>
      <c r="AB104" s="213">
        <v>1</v>
      </c>
      <c r="AC104" s="213">
        <v>2</v>
      </c>
      <c r="AZ104" s="213">
        <v>1</v>
      </c>
      <c r="BA104" s="213">
        <f>IF(AZ104=1,G104,0)</f>
        <v>1522.2429969075442</v>
      </c>
      <c r="BB104" s="213">
        <f>IF(AZ104=2,G104,0)</f>
        <v>0</v>
      </c>
      <c r="BC104" s="213">
        <f>IF(AZ104=3,G104,0)</f>
        <v>0</v>
      </c>
      <c r="BD104" s="213">
        <f>IF(AZ104=4,G104,0)</f>
        <v>0</v>
      </c>
      <c r="BE104" s="213">
        <f>IF(AZ104=5,G104,0)</f>
        <v>0</v>
      </c>
      <c r="CA104" s="240">
        <v>7</v>
      </c>
      <c r="CB104" s="240">
        <v>1</v>
      </c>
    </row>
    <row r="105" spans="1:57" ht="12.75">
      <c r="A105" s="259"/>
      <c r="B105" s="260" t="s">
        <v>93</v>
      </c>
      <c r="C105" s="261" t="s">
        <v>241</v>
      </c>
      <c r="D105" s="262"/>
      <c r="E105" s="263"/>
      <c r="F105" s="264"/>
      <c r="G105" s="265">
        <f>SUM(G103:G104)</f>
        <v>1522.2429969075442</v>
      </c>
      <c r="H105" s="266"/>
      <c r="I105" s="267">
        <f>SUM(I103:I104)</f>
        <v>0</v>
      </c>
      <c r="J105" s="266"/>
      <c r="K105" s="267">
        <f>SUM(K103:K104)</f>
        <v>0</v>
      </c>
      <c r="O105" s="240">
        <v>4</v>
      </c>
      <c r="BA105" s="268">
        <f>SUM(BA103:BA104)</f>
        <v>1522.2429969075442</v>
      </c>
      <c r="BB105" s="268">
        <f>SUM(BB103:BB104)</f>
        <v>0</v>
      </c>
      <c r="BC105" s="268">
        <f>SUM(BC103:BC104)</f>
        <v>0</v>
      </c>
      <c r="BD105" s="268">
        <f>SUM(BD103:BD104)</f>
        <v>0</v>
      </c>
      <c r="BE105" s="268">
        <f>SUM(BE103:BE104)</f>
        <v>0</v>
      </c>
    </row>
    <row r="106" ht="12.75">
      <c r="E106" s="213"/>
    </row>
    <row r="107" ht="12.75">
      <c r="E107" s="213"/>
    </row>
    <row r="108" ht="12.75">
      <c r="E108" s="213"/>
    </row>
    <row r="109" ht="12.75">
      <c r="E109" s="213"/>
    </row>
    <row r="110" ht="12.75">
      <c r="E110" s="213"/>
    </row>
    <row r="111" ht="12.75">
      <c r="E111" s="213"/>
    </row>
    <row r="112" ht="12.75">
      <c r="E112" s="213"/>
    </row>
    <row r="113" ht="12.75">
      <c r="E113" s="213"/>
    </row>
    <row r="114" ht="12.75">
      <c r="E114" s="213"/>
    </row>
    <row r="115" ht="12.75">
      <c r="E115" s="213"/>
    </row>
    <row r="116" ht="12.75">
      <c r="E116" s="213"/>
    </row>
    <row r="117" ht="12.75">
      <c r="E117" s="213"/>
    </row>
    <row r="118" ht="12.75">
      <c r="E118" s="213"/>
    </row>
    <row r="119" ht="12.75">
      <c r="E119" s="213"/>
    </row>
    <row r="120" ht="12.75">
      <c r="E120" s="213"/>
    </row>
    <row r="121" ht="12.75">
      <c r="E121" s="213"/>
    </row>
    <row r="122" ht="12.75">
      <c r="E122" s="213"/>
    </row>
    <row r="123" ht="12.75">
      <c r="E123" s="213"/>
    </row>
    <row r="124" ht="12.75">
      <c r="E124" s="213"/>
    </row>
    <row r="125" ht="12.75">
      <c r="E125" s="213"/>
    </row>
    <row r="126" ht="12.75">
      <c r="E126" s="213"/>
    </row>
    <row r="127" ht="12.75">
      <c r="E127" s="213"/>
    </row>
    <row r="128" ht="12.75">
      <c r="E128" s="213"/>
    </row>
    <row r="129" spans="1:7" ht="12.75">
      <c r="A129" s="258"/>
      <c r="B129" s="258"/>
      <c r="C129" s="258"/>
      <c r="D129" s="258"/>
      <c r="E129" s="258"/>
      <c r="F129" s="258"/>
      <c r="G129" s="258"/>
    </row>
    <row r="130" spans="1:7" ht="12.75">
      <c r="A130" s="258"/>
      <c r="B130" s="258"/>
      <c r="C130" s="258"/>
      <c r="D130" s="258"/>
      <c r="E130" s="258"/>
      <c r="F130" s="258"/>
      <c r="G130" s="258"/>
    </row>
    <row r="131" spans="1:7" ht="12.75">
      <c r="A131" s="258"/>
      <c r="B131" s="258"/>
      <c r="C131" s="258"/>
      <c r="D131" s="258"/>
      <c r="E131" s="258"/>
      <c r="F131" s="258"/>
      <c r="G131" s="258"/>
    </row>
    <row r="132" spans="1:7" ht="12.75">
      <c r="A132" s="258"/>
      <c r="B132" s="258"/>
      <c r="C132" s="258"/>
      <c r="D132" s="258"/>
      <c r="E132" s="258"/>
      <c r="F132" s="258"/>
      <c r="G132" s="258"/>
    </row>
    <row r="133" ht="12.75">
      <c r="E133" s="213"/>
    </row>
    <row r="134" ht="12.75">
      <c r="E134" s="213"/>
    </row>
    <row r="135" ht="12.75">
      <c r="E135" s="213"/>
    </row>
    <row r="136" ht="12.75">
      <c r="E136" s="213"/>
    </row>
    <row r="137" ht="12.75">
      <c r="E137" s="213"/>
    </row>
    <row r="138" ht="12.75">
      <c r="E138" s="213"/>
    </row>
    <row r="139" ht="12.75">
      <c r="E139" s="213"/>
    </row>
    <row r="140" ht="12.75">
      <c r="E140" s="213"/>
    </row>
    <row r="141" ht="12.75">
      <c r="E141" s="213"/>
    </row>
    <row r="142" ht="12.75">
      <c r="E142" s="213"/>
    </row>
    <row r="143" ht="12.75">
      <c r="E143" s="213"/>
    </row>
    <row r="144" ht="12.75">
      <c r="E144" s="213"/>
    </row>
    <row r="145" ht="12.75">
      <c r="E145" s="213"/>
    </row>
    <row r="146" ht="12.75">
      <c r="E146" s="213"/>
    </row>
    <row r="147" ht="12.75">
      <c r="E147" s="213"/>
    </row>
    <row r="148" ht="12.75">
      <c r="E148" s="213"/>
    </row>
    <row r="149" ht="12.75">
      <c r="E149" s="213"/>
    </row>
    <row r="150" ht="12.75">
      <c r="E150" s="213"/>
    </row>
    <row r="151" ht="12.75">
      <c r="E151" s="213"/>
    </row>
    <row r="152" ht="12.75">
      <c r="E152" s="213"/>
    </row>
    <row r="153" ht="12.75">
      <c r="E153" s="213"/>
    </row>
    <row r="154" ht="12.75">
      <c r="E154" s="213"/>
    </row>
    <row r="155" ht="12.75">
      <c r="E155" s="213"/>
    </row>
    <row r="156" ht="12.75">
      <c r="E156" s="213"/>
    </row>
    <row r="157" ht="12.75">
      <c r="E157" s="213"/>
    </row>
    <row r="158" ht="12.75">
      <c r="E158" s="213"/>
    </row>
    <row r="159" ht="12.75">
      <c r="E159" s="213"/>
    </row>
    <row r="160" ht="12.75">
      <c r="E160" s="213"/>
    </row>
    <row r="161" ht="12.75">
      <c r="E161" s="213"/>
    </row>
    <row r="162" ht="12.75">
      <c r="E162" s="213"/>
    </row>
    <row r="163" ht="12.75">
      <c r="E163" s="213"/>
    </row>
    <row r="164" spans="1:2" ht="12.75">
      <c r="A164" s="269"/>
      <c r="B164" s="269"/>
    </row>
    <row r="165" spans="1:7" ht="12.75">
      <c r="A165" s="258"/>
      <c r="B165" s="258"/>
      <c r="C165" s="270"/>
      <c r="D165" s="270"/>
      <c r="E165" s="271"/>
      <c r="F165" s="270"/>
      <c r="G165" s="272"/>
    </row>
    <row r="166" spans="1:7" ht="12.75">
      <c r="A166" s="273"/>
      <c r="B166" s="273"/>
      <c r="C166" s="258"/>
      <c r="D166" s="258"/>
      <c r="E166" s="274"/>
      <c r="F166" s="258"/>
      <c r="G166" s="258"/>
    </row>
    <row r="167" spans="1:7" ht="12.75">
      <c r="A167" s="258"/>
      <c r="B167" s="258"/>
      <c r="C167" s="258"/>
      <c r="D167" s="258"/>
      <c r="E167" s="274"/>
      <c r="F167" s="258"/>
      <c r="G167" s="258"/>
    </row>
    <row r="168" spans="1:7" ht="12.75">
      <c r="A168" s="258"/>
      <c r="B168" s="258"/>
      <c r="C168" s="258"/>
      <c r="D168" s="258"/>
      <c r="E168" s="274"/>
      <c r="F168" s="258"/>
      <c r="G168" s="258"/>
    </row>
    <row r="169" spans="1:7" ht="12.75">
      <c r="A169" s="258"/>
      <c r="B169" s="258"/>
      <c r="C169" s="258"/>
      <c r="D169" s="258"/>
      <c r="E169" s="274"/>
      <c r="F169" s="258"/>
      <c r="G169" s="258"/>
    </row>
    <row r="170" spans="1:7" ht="12.75">
      <c r="A170" s="258"/>
      <c r="B170" s="258"/>
      <c r="C170" s="258"/>
      <c r="D170" s="258"/>
      <c r="E170" s="274"/>
      <c r="F170" s="258"/>
      <c r="G170" s="258"/>
    </row>
    <row r="171" spans="1:7" ht="12.75">
      <c r="A171" s="258"/>
      <c r="B171" s="258"/>
      <c r="C171" s="258"/>
      <c r="D171" s="258"/>
      <c r="E171" s="274"/>
      <c r="F171" s="258"/>
      <c r="G171" s="258"/>
    </row>
    <row r="172" spans="1:7" ht="12.75">
      <c r="A172" s="258"/>
      <c r="B172" s="258"/>
      <c r="C172" s="258"/>
      <c r="D172" s="258"/>
      <c r="E172" s="274"/>
      <c r="F172" s="258"/>
      <c r="G172" s="258"/>
    </row>
    <row r="173" spans="1:7" ht="12.75">
      <c r="A173" s="258"/>
      <c r="B173" s="258"/>
      <c r="C173" s="258"/>
      <c r="D173" s="258"/>
      <c r="E173" s="274"/>
      <c r="F173" s="258"/>
      <c r="G173" s="258"/>
    </row>
    <row r="174" spans="1:7" ht="12.75">
      <c r="A174" s="258"/>
      <c r="B174" s="258"/>
      <c r="C174" s="258"/>
      <c r="D174" s="258"/>
      <c r="E174" s="274"/>
      <c r="F174" s="258"/>
      <c r="G174" s="258"/>
    </row>
    <row r="175" spans="1:7" ht="12.75">
      <c r="A175" s="258"/>
      <c r="B175" s="258"/>
      <c r="C175" s="258"/>
      <c r="D175" s="258"/>
      <c r="E175" s="274"/>
      <c r="F175" s="258"/>
      <c r="G175" s="258"/>
    </row>
    <row r="176" spans="1:7" ht="12.75">
      <c r="A176" s="258"/>
      <c r="B176" s="258"/>
      <c r="C176" s="258"/>
      <c r="D176" s="258"/>
      <c r="E176" s="274"/>
      <c r="F176" s="258"/>
      <c r="G176" s="258"/>
    </row>
    <row r="177" spans="1:7" ht="12.75">
      <c r="A177" s="258"/>
      <c r="B177" s="258"/>
      <c r="C177" s="258"/>
      <c r="D177" s="258"/>
      <c r="E177" s="274"/>
      <c r="F177" s="258"/>
      <c r="G177" s="258"/>
    </row>
    <row r="178" spans="1:7" ht="12.75">
      <c r="A178" s="258"/>
      <c r="B178" s="258"/>
      <c r="C178" s="258"/>
      <c r="D178" s="258"/>
      <c r="E178" s="274"/>
      <c r="F178" s="258"/>
      <c r="G178" s="258"/>
    </row>
  </sheetData>
  <sheetProtection/>
  <mergeCells count="61">
    <mergeCell ref="C12:G12"/>
    <mergeCell ref="C15:G15"/>
    <mergeCell ref="A1:G1"/>
    <mergeCell ref="A3:B3"/>
    <mergeCell ref="A4:B4"/>
    <mergeCell ref="E4:G4"/>
    <mergeCell ref="C9:G9"/>
    <mergeCell ref="C11:G11"/>
    <mergeCell ref="C16:D16"/>
    <mergeCell ref="C18:G18"/>
    <mergeCell ref="C19:D19"/>
    <mergeCell ref="C21:G21"/>
    <mergeCell ref="C22:D22"/>
    <mergeCell ref="C24:G24"/>
    <mergeCell ref="C25:G25"/>
    <mergeCell ref="C26:G26"/>
    <mergeCell ref="C27:D27"/>
    <mergeCell ref="C29:D29"/>
    <mergeCell ref="C31:G31"/>
    <mergeCell ref="C32:G32"/>
    <mergeCell ref="C33:G33"/>
    <mergeCell ref="C34:G34"/>
    <mergeCell ref="C35:G35"/>
    <mergeCell ref="C36:G36"/>
    <mergeCell ref="C37:G37"/>
    <mergeCell ref="C38:D38"/>
    <mergeCell ref="C40:G40"/>
    <mergeCell ref="C41:D41"/>
    <mergeCell ref="C42:D42"/>
    <mergeCell ref="C44:G44"/>
    <mergeCell ref="C45:D45"/>
    <mergeCell ref="C46:D46"/>
    <mergeCell ref="C48:D48"/>
    <mergeCell ref="C50:G50"/>
    <mergeCell ref="C51:D51"/>
    <mergeCell ref="C52:D52"/>
    <mergeCell ref="C54:D54"/>
    <mergeCell ref="C55:D55"/>
    <mergeCell ref="C87:G87"/>
    <mergeCell ref="C89:G89"/>
    <mergeCell ref="C57:D57"/>
    <mergeCell ref="C59:G59"/>
    <mergeCell ref="C61:G61"/>
    <mergeCell ref="C63:D63"/>
    <mergeCell ref="C67:G67"/>
    <mergeCell ref="C68:D68"/>
    <mergeCell ref="C82:G82"/>
    <mergeCell ref="C83:G83"/>
    <mergeCell ref="C72:D72"/>
    <mergeCell ref="C76:G76"/>
    <mergeCell ref="C77:G77"/>
    <mergeCell ref="C79:G79"/>
    <mergeCell ref="C80:G80"/>
    <mergeCell ref="C86:G86"/>
    <mergeCell ref="C84:D84"/>
    <mergeCell ref="C93:D93"/>
    <mergeCell ref="C95:D95"/>
    <mergeCell ref="C97:G97"/>
    <mergeCell ref="C98:G98"/>
    <mergeCell ref="C100:G100"/>
    <mergeCell ref="C101:G10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85" zoomScaleSheetLayoutView="85"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94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245</v>
      </c>
      <c r="D2" s="78" t="s">
        <v>246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75" customHeight="1">
      <c r="A5" s="90" t="s">
        <v>245</v>
      </c>
      <c r="B5" s="91"/>
      <c r="C5" s="92" t="s">
        <v>246</v>
      </c>
      <c r="D5" s="93"/>
      <c r="E5" s="91"/>
      <c r="F5" s="86" t="s">
        <v>29</v>
      </c>
      <c r="G5" s="87"/>
    </row>
    <row r="6" spans="1:15" ht="12.7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75" customHeight="1">
      <c r="A7" s="97" t="s">
        <v>96</v>
      </c>
      <c r="B7" s="98"/>
      <c r="C7" s="99" t="s">
        <v>97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308"/>
      <c r="D8" s="308"/>
      <c r="E8" s="309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308"/>
      <c r="D9" s="308"/>
      <c r="E9" s="309"/>
      <c r="F9" s="86"/>
      <c r="G9" s="107"/>
      <c r="H9" s="108"/>
    </row>
    <row r="10" spans="1:8" ht="12.75">
      <c r="A10" s="102" t="s">
        <v>36</v>
      </c>
      <c r="B10" s="86"/>
      <c r="C10" s="308"/>
      <c r="D10" s="308"/>
      <c r="E10" s="308"/>
      <c r="F10" s="109"/>
      <c r="G10" s="110"/>
      <c r="H10" s="111"/>
    </row>
    <row r="11" spans="1:57" ht="13.5" customHeight="1">
      <c r="A11" s="102" t="s">
        <v>37</v>
      </c>
      <c r="B11" s="86"/>
      <c r="C11" s="308"/>
      <c r="D11" s="308"/>
      <c r="E11" s="308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310"/>
      <c r="D12" s="310"/>
      <c r="E12" s="310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75" customHeight="1">
      <c r="A15" s="127"/>
      <c r="B15" s="128" t="s">
        <v>44</v>
      </c>
      <c r="C15" s="129">
        <f>'SO 01.2 SO 01.2 Rek'!E12</f>
        <v>40666.867596409</v>
      </c>
      <c r="D15" s="130">
        <f>'SO 01.2 SO 01.2 Rek'!A20</f>
        <v>0</v>
      </c>
      <c r="E15" s="131"/>
      <c r="F15" s="132"/>
      <c r="G15" s="129">
        <f>'SO 01.2 SO 01.2 Rek'!I20</f>
        <v>0</v>
      </c>
    </row>
    <row r="16" spans="1:7" ht="15.75" customHeight="1">
      <c r="A16" s="127" t="s">
        <v>45</v>
      </c>
      <c r="B16" s="128" t="s">
        <v>46</v>
      </c>
      <c r="C16" s="129">
        <f>'SO 01.2 SO 01.2 Rek'!F12</f>
        <v>0</v>
      </c>
      <c r="D16" s="82"/>
      <c r="E16" s="133"/>
      <c r="F16" s="134"/>
      <c r="G16" s="129"/>
    </row>
    <row r="17" spans="1:7" ht="15.75" customHeight="1">
      <c r="A17" s="127" t="s">
        <v>47</v>
      </c>
      <c r="B17" s="128" t="s">
        <v>48</v>
      </c>
      <c r="C17" s="129">
        <f>'SO 01.2 SO 01.2 Rek'!H12</f>
        <v>0</v>
      </c>
      <c r="D17" s="82"/>
      <c r="E17" s="133"/>
      <c r="F17" s="134"/>
      <c r="G17" s="129"/>
    </row>
    <row r="18" spans="1:7" ht="15.75" customHeight="1">
      <c r="A18" s="135" t="s">
        <v>49</v>
      </c>
      <c r="B18" s="136" t="s">
        <v>50</v>
      </c>
      <c r="C18" s="129">
        <f>'SO 01.2 SO 01.2 Rek'!G12</f>
        <v>0</v>
      </c>
      <c r="D18" s="82"/>
      <c r="E18" s="133"/>
      <c r="F18" s="134"/>
      <c r="G18" s="129"/>
    </row>
    <row r="19" spans="1:7" ht="15.75" customHeight="1">
      <c r="A19" s="137" t="s">
        <v>51</v>
      </c>
      <c r="B19" s="128"/>
      <c r="C19" s="129">
        <f>SUM(C15:C18)</f>
        <v>40666.867596409</v>
      </c>
      <c r="D19" s="82"/>
      <c r="E19" s="133"/>
      <c r="F19" s="134"/>
      <c r="G19" s="129"/>
    </row>
    <row r="20" spans="1:7" ht="15.75" customHeight="1">
      <c r="A20" s="137"/>
      <c r="B20" s="128"/>
      <c r="C20" s="129"/>
      <c r="D20" s="82"/>
      <c r="E20" s="133"/>
      <c r="F20" s="134"/>
      <c r="G20" s="129"/>
    </row>
    <row r="21" spans="1:7" ht="15.75" customHeight="1">
      <c r="A21" s="137" t="s">
        <v>24</v>
      </c>
      <c r="B21" s="128"/>
      <c r="C21" s="129">
        <f>'SO 01.2 SO 01.2 Rek'!I12</f>
        <v>0</v>
      </c>
      <c r="D21" s="82"/>
      <c r="E21" s="133"/>
      <c r="F21" s="134"/>
      <c r="G21" s="129"/>
    </row>
    <row r="22" spans="1:7" ht="15.75" customHeight="1">
      <c r="A22" s="138" t="s">
        <v>52</v>
      </c>
      <c r="B22" s="108"/>
      <c r="C22" s="129">
        <f>C19+C21</f>
        <v>40666.867596409</v>
      </c>
      <c r="D22" s="82" t="s">
        <v>53</v>
      </c>
      <c r="E22" s="133"/>
      <c r="F22" s="134"/>
      <c r="G22" s="129">
        <f>G23-SUM(G15:G21)</f>
        <v>0</v>
      </c>
    </row>
    <row r="23" spans="1:7" ht="15.75" customHeight="1" thickBot="1">
      <c r="A23" s="311" t="s">
        <v>54</v>
      </c>
      <c r="B23" s="312"/>
      <c r="C23" s="139">
        <f>C22+G23</f>
        <v>40666.867596409</v>
      </c>
      <c r="D23" s="140" t="s">
        <v>55</v>
      </c>
      <c r="E23" s="141"/>
      <c r="F23" s="142"/>
      <c r="G23" s="129">
        <f>'SO 01.2 SO 01.2 Rek'!H18</f>
        <v>0</v>
      </c>
    </row>
    <row r="24" spans="1:7" ht="12.75">
      <c r="A24" s="143" t="s">
        <v>56</v>
      </c>
      <c r="B24" s="144"/>
      <c r="C24" s="145"/>
      <c r="D24" s="144" t="s">
        <v>57</v>
      </c>
      <c r="E24" s="144"/>
      <c r="F24" s="146" t="s">
        <v>58</v>
      </c>
      <c r="G24" s="147"/>
    </row>
    <row r="25" spans="1:7" ht="12.75">
      <c r="A25" s="138" t="s">
        <v>59</v>
      </c>
      <c r="B25" s="108"/>
      <c r="C25" s="148"/>
      <c r="D25" s="108" t="s">
        <v>59</v>
      </c>
      <c r="F25" s="149" t="s">
        <v>59</v>
      </c>
      <c r="G25" s="150"/>
    </row>
    <row r="26" spans="1:7" ht="37.5" customHeight="1">
      <c r="A26" s="138" t="s">
        <v>60</v>
      </c>
      <c r="B26" s="151"/>
      <c r="C26" s="148"/>
      <c r="D26" s="108" t="s">
        <v>60</v>
      </c>
      <c r="F26" s="149" t="s">
        <v>60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61</v>
      </c>
      <c r="B28" s="108"/>
      <c r="C28" s="148"/>
      <c r="D28" s="149" t="s">
        <v>62</v>
      </c>
      <c r="E28" s="148"/>
      <c r="F28" s="153" t="s">
        <v>62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63</v>
      </c>
      <c r="E30" s="159"/>
      <c r="F30" s="303">
        <f>C23-F32</f>
        <v>40666.867596409</v>
      </c>
      <c r="G30" s="304"/>
    </row>
    <row r="31" spans="1:7" ht="12.75">
      <c r="A31" s="156" t="s">
        <v>64</v>
      </c>
      <c r="B31" s="157"/>
      <c r="C31" s="158">
        <f>C30</f>
        <v>21</v>
      </c>
      <c r="D31" s="157" t="s">
        <v>65</v>
      </c>
      <c r="E31" s="159"/>
      <c r="F31" s="303">
        <f>ROUND(PRODUCT(F30,C31/100),0)</f>
        <v>8540</v>
      </c>
      <c r="G31" s="304"/>
    </row>
    <row r="32" spans="1:7" ht="12.75">
      <c r="A32" s="156" t="s">
        <v>11</v>
      </c>
      <c r="B32" s="157"/>
      <c r="C32" s="158">
        <v>0</v>
      </c>
      <c r="D32" s="157" t="s">
        <v>65</v>
      </c>
      <c r="E32" s="159"/>
      <c r="F32" s="303">
        <v>0</v>
      </c>
      <c r="G32" s="304"/>
    </row>
    <row r="33" spans="1:7" ht="12.75">
      <c r="A33" s="156" t="s">
        <v>64</v>
      </c>
      <c r="B33" s="160"/>
      <c r="C33" s="161">
        <f>C32</f>
        <v>0</v>
      </c>
      <c r="D33" s="157" t="s">
        <v>65</v>
      </c>
      <c r="E33" s="134"/>
      <c r="F33" s="303">
        <f>ROUND(PRODUCT(F32,C33/100),0)</f>
        <v>0</v>
      </c>
      <c r="G33" s="304"/>
    </row>
    <row r="34" spans="1:7" s="165" customFormat="1" ht="19.5" customHeight="1" thickBot="1">
      <c r="A34" s="162" t="s">
        <v>66</v>
      </c>
      <c r="B34" s="163"/>
      <c r="C34" s="163"/>
      <c r="D34" s="163"/>
      <c r="E34" s="164"/>
      <c r="F34" s="305">
        <f>ROUND(SUM(F30:F33),0)</f>
        <v>49207</v>
      </c>
      <c r="G34" s="306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66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66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66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66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66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66"/>
      <c r="B43" s="307"/>
      <c r="C43" s="307"/>
      <c r="D43" s="307"/>
      <c r="E43" s="307"/>
      <c r="F43" s="307"/>
      <c r="G43" s="307"/>
      <c r="H43" s="1" t="s">
        <v>1</v>
      </c>
    </row>
    <row r="44" spans="1:8" ht="12.75" customHeight="1">
      <c r="A44" s="166"/>
      <c r="B44" s="307"/>
      <c r="C44" s="307"/>
      <c r="D44" s="307"/>
      <c r="E44" s="307"/>
      <c r="F44" s="307"/>
      <c r="G44" s="307"/>
      <c r="H44" s="1" t="s">
        <v>1</v>
      </c>
    </row>
    <row r="45" spans="1:8" ht="12.75" customHeight="1">
      <c r="A45" s="166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69"/>
  <sheetViews>
    <sheetView view="pageBreakPreview" zoomScale="85" zoomScaleSheetLayoutView="85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67" t="s">
        <v>98</v>
      </c>
      <c r="D1" s="168"/>
      <c r="E1" s="169"/>
      <c r="F1" s="168"/>
      <c r="G1" s="170" t="s">
        <v>68</v>
      </c>
      <c r="H1" s="171" t="s">
        <v>245</v>
      </c>
      <c r="I1" s="172"/>
    </row>
    <row r="2" spans="1:9" ht="13.5" thickBot="1">
      <c r="A2" s="315" t="s">
        <v>69</v>
      </c>
      <c r="B2" s="316"/>
      <c r="C2" s="173" t="s">
        <v>247</v>
      </c>
      <c r="D2" s="174"/>
      <c r="E2" s="175"/>
      <c r="F2" s="174"/>
      <c r="G2" s="317" t="s">
        <v>246</v>
      </c>
      <c r="H2" s="318"/>
      <c r="I2" s="319"/>
    </row>
    <row r="3" ht="13.5" thickTop="1">
      <c r="F3" s="108"/>
    </row>
    <row r="4" spans="1:9" ht="19.5" customHeight="1">
      <c r="A4" s="176" t="s">
        <v>70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71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75" t="str">
        <f>'SO 01.2 SO 01.2 Pol'!B7</f>
        <v>1</v>
      </c>
      <c r="B7" s="62" t="str">
        <f>'SO 01.2 SO 01.2 Pol'!C7</f>
        <v>Zemní práce</v>
      </c>
      <c r="D7" s="185"/>
      <c r="E7" s="276">
        <f>'SO 01.2 SO 01.2 Pol'!BA55</f>
        <v>21572.494541927645</v>
      </c>
      <c r="F7" s="277">
        <f>'SO 01.2 SO 01.2 Pol'!BB55</f>
        <v>0</v>
      </c>
      <c r="G7" s="277">
        <f>'SO 01.2 SO 01.2 Pol'!BC55</f>
        <v>0</v>
      </c>
      <c r="H7" s="277">
        <f>'SO 01.2 SO 01.2 Pol'!BD55</f>
        <v>0</v>
      </c>
      <c r="I7" s="278">
        <f>'SO 01.2 SO 01.2 Pol'!BE55</f>
        <v>0</v>
      </c>
    </row>
    <row r="8" spans="1:9" s="108" customFormat="1" ht="12.75">
      <c r="A8" s="275" t="str">
        <f>'SO 01.2 SO 01.2 Pol'!B56</f>
        <v>4</v>
      </c>
      <c r="B8" s="62" t="str">
        <f>'SO 01.2 SO 01.2 Pol'!C56</f>
        <v>Vodorovné konstrukce</v>
      </c>
      <c r="D8" s="185"/>
      <c r="E8" s="276">
        <f>'SO 01.2 SO 01.2 Pol'!BA59</f>
        <v>737.6247546040946</v>
      </c>
      <c r="F8" s="277">
        <f>'SO 01.2 SO 01.2 Pol'!BB59</f>
        <v>0</v>
      </c>
      <c r="G8" s="277">
        <f>'SO 01.2 SO 01.2 Pol'!BC59</f>
        <v>0</v>
      </c>
      <c r="H8" s="277">
        <f>'SO 01.2 SO 01.2 Pol'!BD59</f>
        <v>0</v>
      </c>
      <c r="I8" s="278">
        <f>'SO 01.2 SO 01.2 Pol'!BE59</f>
        <v>0</v>
      </c>
    </row>
    <row r="9" spans="1:9" s="108" customFormat="1" ht="12.75">
      <c r="A9" s="275" t="str">
        <f>'SO 01.2 SO 01.2 Pol'!B60</f>
        <v>87</v>
      </c>
      <c r="B9" s="62" t="str">
        <f>'SO 01.2 SO 01.2 Pol'!C60</f>
        <v>Potrubí z trub z plastických hmot</v>
      </c>
      <c r="D9" s="185"/>
      <c r="E9" s="276">
        <f>'SO 01.2 SO 01.2 Pol'!BA71</f>
        <v>17996.079436463217</v>
      </c>
      <c r="F9" s="277">
        <f>'SO 01.2 SO 01.2 Pol'!BB71</f>
        <v>0</v>
      </c>
      <c r="G9" s="277">
        <f>'SO 01.2 SO 01.2 Pol'!BC71</f>
        <v>0</v>
      </c>
      <c r="H9" s="277">
        <f>'SO 01.2 SO 01.2 Pol'!BD71</f>
        <v>0</v>
      </c>
      <c r="I9" s="278">
        <f>'SO 01.2 SO 01.2 Pol'!BE71</f>
        <v>0</v>
      </c>
    </row>
    <row r="10" spans="1:9" s="108" customFormat="1" ht="12.75">
      <c r="A10" s="275" t="str">
        <f>'SO 01.2 SO 01.2 Pol'!B72</f>
        <v>89</v>
      </c>
      <c r="B10" s="62" t="str">
        <f>'SO 01.2 SO 01.2 Pol'!C72</f>
        <v>Ostatní konstrukce na trubním vedení</v>
      </c>
      <c r="D10" s="185"/>
      <c r="E10" s="276">
        <f>'SO 01.2 SO 01.2 Pol'!BA74</f>
        <v>195.1388239693372</v>
      </c>
      <c r="F10" s="277">
        <f>'SO 01.2 SO 01.2 Pol'!BB74</f>
        <v>0</v>
      </c>
      <c r="G10" s="277">
        <f>'SO 01.2 SO 01.2 Pol'!BC74</f>
        <v>0</v>
      </c>
      <c r="H10" s="277">
        <f>'SO 01.2 SO 01.2 Pol'!BD74</f>
        <v>0</v>
      </c>
      <c r="I10" s="278">
        <f>'SO 01.2 SO 01.2 Pol'!BE74</f>
        <v>0</v>
      </c>
    </row>
    <row r="11" spans="1:9" s="108" customFormat="1" ht="13.5" thickBot="1">
      <c r="A11" s="275" t="str">
        <f>'SO 01.2 SO 01.2 Pol'!B75</f>
        <v>99</v>
      </c>
      <c r="B11" s="62" t="str">
        <f>'SO 01.2 SO 01.2 Pol'!C75</f>
        <v>Staveništní přesun hmot</v>
      </c>
      <c r="D11" s="185"/>
      <c r="E11" s="276">
        <f>'SO 01.2 SO 01.2 Pol'!BA77</f>
        <v>165.53003944470413</v>
      </c>
      <c r="F11" s="277">
        <f>'SO 01.2 SO 01.2 Pol'!BB77</f>
        <v>0</v>
      </c>
      <c r="G11" s="277">
        <f>'SO 01.2 SO 01.2 Pol'!BC77</f>
        <v>0</v>
      </c>
      <c r="H11" s="277">
        <f>'SO 01.2 SO 01.2 Pol'!BD77</f>
        <v>0</v>
      </c>
      <c r="I11" s="278">
        <f>'SO 01.2 SO 01.2 Pol'!BE77</f>
        <v>0</v>
      </c>
    </row>
    <row r="12" spans="1:9" s="14" customFormat="1" ht="13.5" thickBot="1">
      <c r="A12" s="186"/>
      <c r="B12" s="187" t="s">
        <v>72</v>
      </c>
      <c r="C12" s="187"/>
      <c r="D12" s="188"/>
      <c r="E12" s="189">
        <f>SUM(E7:E11)</f>
        <v>40666.867596409</v>
      </c>
      <c r="F12" s="190">
        <f>SUM(F7:F11)</f>
        <v>0</v>
      </c>
      <c r="G12" s="190">
        <f>SUM(G7:G11)</f>
        <v>0</v>
      </c>
      <c r="H12" s="190">
        <f>SUM(H7:H11)</f>
        <v>0</v>
      </c>
      <c r="I12" s="191">
        <f>SUM(I7:I11)</f>
        <v>0</v>
      </c>
    </row>
    <row r="13" spans="1:9" ht="12.7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57" ht="19.5" customHeight="1">
      <c r="A14" s="177" t="s">
        <v>73</v>
      </c>
      <c r="B14" s="177"/>
      <c r="C14" s="177"/>
      <c r="D14" s="177"/>
      <c r="E14" s="177"/>
      <c r="F14" s="177"/>
      <c r="G14" s="192"/>
      <c r="H14" s="177"/>
      <c r="I14" s="177"/>
      <c r="BA14" s="114"/>
      <c r="BB14" s="114"/>
      <c r="BC14" s="114"/>
      <c r="BD14" s="114"/>
      <c r="BE14" s="114"/>
    </row>
    <row r="15" ht="13.5" thickBot="1"/>
    <row r="16" spans="1:9" ht="12.75">
      <c r="A16" s="143" t="s">
        <v>74</v>
      </c>
      <c r="B16" s="144"/>
      <c r="C16" s="144"/>
      <c r="D16" s="193"/>
      <c r="E16" s="194" t="s">
        <v>75</v>
      </c>
      <c r="F16" s="195" t="s">
        <v>12</v>
      </c>
      <c r="G16" s="196" t="s">
        <v>76</v>
      </c>
      <c r="H16" s="197"/>
      <c r="I16" s="198" t="s">
        <v>75</v>
      </c>
    </row>
    <row r="17" spans="1:53" ht="12.75">
      <c r="A17" s="137"/>
      <c r="B17" s="128"/>
      <c r="C17" s="128"/>
      <c r="D17" s="199"/>
      <c r="E17" s="200"/>
      <c r="F17" s="201"/>
      <c r="G17" s="202">
        <f>CHOOSE(BA17+1,E12+F12,E12+F12+H12,E12+F12+G12+H12,E12,F12,H12,G12,H12+G12,0)</f>
        <v>0</v>
      </c>
      <c r="H17" s="203"/>
      <c r="I17" s="204">
        <f>E17+F17*G17/100</f>
        <v>0</v>
      </c>
      <c r="BA17" s="1">
        <v>8</v>
      </c>
    </row>
    <row r="18" spans="1:9" ht="13.5" thickBot="1">
      <c r="A18" s="205"/>
      <c r="B18" s="206" t="s">
        <v>77</v>
      </c>
      <c r="C18" s="207"/>
      <c r="D18" s="208"/>
      <c r="E18" s="209"/>
      <c r="F18" s="210"/>
      <c r="G18" s="210"/>
      <c r="H18" s="320">
        <f>SUM(I17:I17)</f>
        <v>0</v>
      </c>
      <c r="I18" s="321"/>
    </row>
    <row r="20" spans="2:9" ht="12.75">
      <c r="B20" s="14"/>
      <c r="F20" s="211"/>
      <c r="G20" s="212"/>
      <c r="H20" s="212"/>
      <c r="I20" s="46"/>
    </row>
    <row r="21" spans="6:9" ht="12.75">
      <c r="F21" s="211"/>
      <c r="G21" s="212"/>
      <c r="H21" s="212"/>
      <c r="I21" s="46"/>
    </row>
    <row r="22" spans="6:9" ht="12.75">
      <c r="F22" s="211"/>
      <c r="G22" s="212"/>
      <c r="H22" s="212"/>
      <c r="I22" s="46"/>
    </row>
    <row r="23" spans="6:9" ht="12.75">
      <c r="F23" s="211"/>
      <c r="G23" s="212"/>
      <c r="H23" s="212"/>
      <c r="I23" s="46"/>
    </row>
    <row r="24" spans="6:9" ht="12.75">
      <c r="F24" s="211"/>
      <c r="G24" s="212"/>
      <c r="H24" s="212"/>
      <c r="I24" s="46"/>
    </row>
    <row r="25" spans="6:9" ht="12.75">
      <c r="F25" s="211"/>
      <c r="G25" s="212"/>
      <c r="H25" s="212"/>
      <c r="I25" s="46"/>
    </row>
    <row r="26" spans="6:9" ht="12.75">
      <c r="F26" s="211"/>
      <c r="G26" s="212"/>
      <c r="H26" s="212"/>
      <c r="I26" s="46"/>
    </row>
    <row r="27" spans="6:9" ht="12.75">
      <c r="F27" s="211"/>
      <c r="G27" s="212"/>
      <c r="H27" s="212"/>
      <c r="I27" s="46"/>
    </row>
    <row r="28" spans="6:9" ht="12.75">
      <c r="F28" s="211"/>
      <c r="G28" s="212"/>
      <c r="H28" s="212"/>
      <c r="I28" s="46"/>
    </row>
    <row r="29" spans="6:9" ht="12.75">
      <c r="F29" s="211"/>
      <c r="G29" s="212"/>
      <c r="H29" s="212"/>
      <c r="I29" s="46"/>
    </row>
    <row r="30" spans="6:9" ht="12.75">
      <c r="F30" s="211"/>
      <c r="G30" s="212"/>
      <c r="H30" s="212"/>
      <c r="I30" s="46"/>
    </row>
    <row r="31" spans="6:9" ht="12.75">
      <c r="F31" s="211"/>
      <c r="G31" s="212"/>
      <c r="H31" s="212"/>
      <c r="I31" s="46"/>
    </row>
    <row r="32" spans="6:9" ht="12.75">
      <c r="F32" s="211"/>
      <c r="G32" s="212"/>
      <c r="H32" s="212"/>
      <c r="I32" s="46"/>
    </row>
    <row r="33" spans="6:9" ht="12.75">
      <c r="F33" s="211"/>
      <c r="G33" s="212"/>
      <c r="H33" s="212"/>
      <c r="I33" s="46"/>
    </row>
    <row r="34" spans="6:9" ht="12.75">
      <c r="F34" s="211"/>
      <c r="G34" s="212"/>
      <c r="H34" s="212"/>
      <c r="I34" s="46"/>
    </row>
    <row r="35" spans="6:9" ht="12.75">
      <c r="F35" s="211"/>
      <c r="G35" s="212"/>
      <c r="H35" s="212"/>
      <c r="I35" s="46"/>
    </row>
    <row r="36" spans="6:9" ht="12.75">
      <c r="F36" s="211"/>
      <c r="G36" s="212"/>
      <c r="H36" s="212"/>
      <c r="I36" s="46"/>
    </row>
    <row r="37" spans="6:9" ht="12.75">
      <c r="F37" s="211"/>
      <c r="G37" s="212"/>
      <c r="H37" s="212"/>
      <c r="I37" s="46"/>
    </row>
    <row r="38" spans="6:9" ht="12.75">
      <c r="F38" s="211"/>
      <c r="G38" s="212"/>
      <c r="H38" s="212"/>
      <c r="I38" s="46"/>
    </row>
    <row r="39" spans="6:9" ht="12.75">
      <c r="F39" s="211"/>
      <c r="G39" s="212"/>
      <c r="H39" s="212"/>
      <c r="I39" s="46"/>
    </row>
    <row r="40" spans="6:9" ht="12.75">
      <c r="F40" s="211"/>
      <c r="G40" s="212"/>
      <c r="H40" s="212"/>
      <c r="I40" s="46"/>
    </row>
    <row r="41" spans="6:9" ht="12.75">
      <c r="F41" s="211"/>
      <c r="G41" s="212"/>
      <c r="H41" s="212"/>
      <c r="I41" s="46"/>
    </row>
    <row r="42" spans="6:9" ht="12.75">
      <c r="F42" s="211"/>
      <c r="G42" s="212"/>
      <c r="H42" s="212"/>
      <c r="I42" s="46"/>
    </row>
    <row r="43" spans="6:9" ht="12.75">
      <c r="F43" s="211"/>
      <c r="G43" s="212"/>
      <c r="H43" s="212"/>
      <c r="I43" s="46"/>
    </row>
    <row r="44" spans="6:9" ht="12.75">
      <c r="F44" s="211"/>
      <c r="G44" s="212"/>
      <c r="H44" s="212"/>
      <c r="I44" s="46"/>
    </row>
    <row r="45" spans="6:9" ht="12.75">
      <c r="F45" s="211"/>
      <c r="G45" s="212"/>
      <c r="H45" s="212"/>
      <c r="I45" s="46"/>
    </row>
    <row r="46" spans="6:9" ht="12.75">
      <c r="F46" s="211"/>
      <c r="G46" s="212"/>
      <c r="H46" s="212"/>
      <c r="I46" s="46"/>
    </row>
    <row r="47" spans="6:9" ht="12.75">
      <c r="F47" s="211"/>
      <c r="G47" s="212"/>
      <c r="H47" s="212"/>
      <c r="I47" s="46"/>
    </row>
    <row r="48" spans="6:9" ht="12.75">
      <c r="F48" s="211"/>
      <c r="G48" s="212"/>
      <c r="H48" s="212"/>
      <c r="I48" s="46"/>
    </row>
    <row r="49" spans="6:9" ht="12.75">
      <c r="F49" s="211"/>
      <c r="G49" s="212"/>
      <c r="H49" s="212"/>
      <c r="I49" s="46"/>
    </row>
    <row r="50" spans="6:9" ht="12.75">
      <c r="F50" s="211"/>
      <c r="G50" s="212"/>
      <c r="H50" s="212"/>
      <c r="I50" s="46"/>
    </row>
    <row r="51" spans="6:9" ht="12.75">
      <c r="F51" s="211"/>
      <c r="G51" s="212"/>
      <c r="H51" s="212"/>
      <c r="I51" s="46"/>
    </row>
    <row r="52" spans="6:9" ht="12.75">
      <c r="F52" s="211"/>
      <c r="G52" s="212"/>
      <c r="H52" s="212"/>
      <c r="I52" s="46"/>
    </row>
    <row r="53" spans="6:9" ht="12.75">
      <c r="F53" s="211"/>
      <c r="G53" s="212"/>
      <c r="H53" s="212"/>
      <c r="I53" s="46"/>
    </row>
    <row r="54" spans="6:9" ht="12.75">
      <c r="F54" s="211"/>
      <c r="G54" s="212"/>
      <c r="H54" s="212"/>
      <c r="I54" s="46"/>
    </row>
    <row r="55" spans="6:9" ht="12.75">
      <c r="F55" s="211"/>
      <c r="G55" s="212"/>
      <c r="H55" s="212"/>
      <c r="I55" s="46"/>
    </row>
    <row r="56" spans="6:9" ht="12.75">
      <c r="F56" s="211"/>
      <c r="G56" s="212"/>
      <c r="H56" s="212"/>
      <c r="I56" s="46"/>
    </row>
    <row r="57" spans="6:9" ht="12.75">
      <c r="F57" s="211"/>
      <c r="G57" s="212"/>
      <c r="H57" s="212"/>
      <c r="I57" s="46"/>
    </row>
    <row r="58" spans="6:9" ht="12.75">
      <c r="F58" s="211"/>
      <c r="G58" s="212"/>
      <c r="H58" s="212"/>
      <c r="I58" s="46"/>
    </row>
    <row r="59" spans="6:9" ht="12.75">
      <c r="F59" s="211"/>
      <c r="G59" s="212"/>
      <c r="H59" s="212"/>
      <c r="I59" s="46"/>
    </row>
    <row r="60" spans="6:9" ht="12.75">
      <c r="F60" s="211"/>
      <c r="G60" s="212"/>
      <c r="H60" s="212"/>
      <c r="I60" s="46"/>
    </row>
    <row r="61" spans="6:9" ht="12.75">
      <c r="F61" s="211"/>
      <c r="G61" s="212"/>
      <c r="H61" s="212"/>
      <c r="I61" s="46"/>
    </row>
    <row r="62" spans="6:9" ht="12.75">
      <c r="F62" s="211"/>
      <c r="G62" s="212"/>
      <c r="H62" s="212"/>
      <c r="I62" s="46"/>
    </row>
    <row r="63" spans="6:9" ht="12.75">
      <c r="F63" s="211"/>
      <c r="G63" s="212"/>
      <c r="H63" s="212"/>
      <c r="I63" s="46"/>
    </row>
    <row r="64" spans="6:9" ht="12.75">
      <c r="F64" s="211"/>
      <c r="G64" s="212"/>
      <c r="H64" s="212"/>
      <c r="I64" s="46"/>
    </row>
    <row r="65" spans="6:9" ht="12.75">
      <c r="F65" s="211"/>
      <c r="G65" s="212"/>
      <c r="H65" s="212"/>
      <c r="I65" s="46"/>
    </row>
    <row r="66" spans="6:9" ht="12.75">
      <c r="F66" s="211"/>
      <c r="G66" s="212"/>
      <c r="H66" s="212"/>
      <c r="I66" s="46"/>
    </row>
    <row r="67" spans="6:9" ht="12.75">
      <c r="F67" s="211"/>
      <c r="G67" s="212"/>
      <c r="H67" s="212"/>
      <c r="I67" s="46"/>
    </row>
    <row r="68" spans="6:9" ht="12.75">
      <c r="F68" s="211"/>
      <c r="G68" s="212"/>
      <c r="H68" s="212"/>
      <c r="I68" s="46"/>
    </row>
    <row r="69" spans="6:9" ht="12.75">
      <c r="F69" s="211"/>
      <c r="G69" s="212"/>
      <c r="H69" s="212"/>
      <c r="I69" s="46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2015-12-10T14:05:12Z</dcterms:created>
  <dcterms:modified xsi:type="dcterms:W3CDTF">2016-01-04T14:16:14Z</dcterms:modified>
  <cp:category/>
  <cp:version/>
  <cp:contentType/>
  <cp:contentStatus/>
</cp:coreProperties>
</file>